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MU_ESF\2023\Sekretariat a pracovna dekana\Archiv k pripominkam\Vykazy\"/>
    </mc:Choice>
  </mc:AlternateContent>
  <xr:revisionPtr revIDLastSave="0" documentId="13_ncr:1_{285FEE2A-4DE5-4D01-8DEF-50F59E488CE7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Stavba" sheetId="1" r:id="rId1"/>
    <sheet name="VzorPolozky" sheetId="10" state="hidden" r:id="rId2"/>
    <sheet name="ESF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'ESF Pol'!$A$1:$U$96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91029" iterateDelta="1.0000000000000002E-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35" i="12" l="1"/>
  <c r="Q35" i="12"/>
  <c r="O35" i="12"/>
  <c r="K35" i="12"/>
  <c r="I35" i="12"/>
  <c r="G35" i="12"/>
  <c r="M35" i="12" s="1"/>
  <c r="K36" i="12"/>
  <c r="G10" i="12"/>
  <c r="U9" i="12"/>
  <c r="Q9" i="12"/>
  <c r="O9" i="12"/>
  <c r="K9" i="12"/>
  <c r="I9" i="12"/>
  <c r="G9" i="12"/>
  <c r="M9" i="12" s="1"/>
  <c r="U17" i="12"/>
  <c r="Q17" i="12"/>
  <c r="O17" i="12"/>
  <c r="K17" i="12"/>
  <c r="I17" i="12"/>
  <c r="G17" i="12"/>
  <c r="M17" i="12" s="1"/>
  <c r="O36" i="12" l="1"/>
  <c r="Q36" i="12"/>
  <c r="U36" i="12"/>
  <c r="G36" i="12"/>
  <c r="M36" i="12" s="1"/>
  <c r="I36" i="12"/>
  <c r="U8" i="12" l="1"/>
  <c r="Q8" i="12"/>
  <c r="O8" i="12"/>
  <c r="K8" i="12"/>
  <c r="I8" i="12"/>
  <c r="G8" i="12"/>
  <c r="U46" i="12"/>
  <c r="Q46" i="12"/>
  <c r="O46" i="12"/>
  <c r="K46" i="12"/>
  <c r="I46" i="12"/>
  <c r="G46" i="12"/>
  <c r="M46" i="12" s="1"/>
  <c r="U47" i="12"/>
  <c r="Q47" i="12"/>
  <c r="O47" i="12"/>
  <c r="K47" i="12"/>
  <c r="I47" i="12"/>
  <c r="G47" i="12"/>
  <c r="M47" i="12" s="1"/>
  <c r="U42" i="12"/>
  <c r="Q42" i="12"/>
  <c r="O42" i="12"/>
  <c r="K42" i="12"/>
  <c r="I42" i="12"/>
  <c r="G42" i="12"/>
  <c r="M42" i="12" s="1"/>
  <c r="U38" i="12"/>
  <c r="Q38" i="12"/>
  <c r="O38" i="12"/>
  <c r="K38" i="12"/>
  <c r="I38" i="12"/>
  <c r="G38" i="12"/>
  <c r="M38" i="12" s="1"/>
  <c r="U28" i="12"/>
  <c r="Q28" i="12"/>
  <c r="O28" i="12"/>
  <c r="K28" i="12"/>
  <c r="I28" i="12"/>
  <c r="G28" i="12"/>
  <c r="M28" i="12" s="1"/>
  <c r="U27" i="12"/>
  <c r="Q27" i="12"/>
  <c r="O27" i="12"/>
  <c r="K27" i="12"/>
  <c r="I27" i="12"/>
  <c r="G27" i="12"/>
  <c r="M27" i="12" s="1"/>
  <c r="U23" i="12"/>
  <c r="Q23" i="12"/>
  <c r="O23" i="12"/>
  <c r="K23" i="12"/>
  <c r="I23" i="12"/>
  <c r="G23" i="12"/>
  <c r="M23" i="12" s="1"/>
  <c r="M8" i="12" l="1"/>
  <c r="G7" i="12"/>
  <c r="U12" i="12"/>
  <c r="Q12" i="12"/>
  <c r="O12" i="12"/>
  <c r="K12" i="12"/>
  <c r="I12" i="12"/>
  <c r="G12" i="12"/>
  <c r="U51" i="12"/>
  <c r="Q51" i="12"/>
  <c r="O51" i="12"/>
  <c r="K51" i="12"/>
  <c r="I51" i="12"/>
  <c r="G51" i="12"/>
  <c r="M51" i="12" s="1"/>
  <c r="M12" i="12" l="1"/>
  <c r="U82" i="12"/>
  <c r="Q82" i="12"/>
  <c r="O82" i="12"/>
  <c r="K82" i="12"/>
  <c r="I82" i="12"/>
  <c r="G82" i="12"/>
  <c r="M82" i="12" s="1"/>
  <c r="U81" i="12"/>
  <c r="Q81" i="12"/>
  <c r="O81" i="12"/>
  <c r="K81" i="12"/>
  <c r="I81" i="12"/>
  <c r="G81" i="12"/>
  <c r="M81" i="12" s="1"/>
  <c r="U80" i="12"/>
  <c r="Q80" i="12"/>
  <c r="O80" i="12"/>
  <c r="K80" i="12"/>
  <c r="I80" i="12"/>
  <c r="G80" i="12"/>
  <c r="M80" i="12" s="1"/>
  <c r="U84" i="12"/>
  <c r="Q84" i="12"/>
  <c r="O84" i="12"/>
  <c r="K84" i="12"/>
  <c r="I84" i="12"/>
  <c r="G84" i="12"/>
  <c r="M84" i="12" s="1"/>
  <c r="U83" i="12"/>
  <c r="Q83" i="12"/>
  <c r="O83" i="12"/>
  <c r="K83" i="12"/>
  <c r="I83" i="12"/>
  <c r="G83" i="12"/>
  <c r="M83" i="12" s="1"/>
  <c r="U54" i="12"/>
  <c r="Q54" i="12"/>
  <c r="O54" i="12"/>
  <c r="K54" i="12"/>
  <c r="I54" i="12"/>
  <c r="G54" i="12"/>
  <c r="M54" i="12" s="1"/>
  <c r="U75" i="12"/>
  <c r="Q75" i="12"/>
  <c r="O75" i="12"/>
  <c r="K75" i="12"/>
  <c r="I75" i="12"/>
  <c r="G75" i="12"/>
  <c r="M75" i="12" s="1"/>
  <c r="U74" i="12"/>
  <c r="Q74" i="12"/>
  <c r="O74" i="12"/>
  <c r="K74" i="12"/>
  <c r="I74" i="12"/>
  <c r="G74" i="12"/>
  <c r="M74" i="12" s="1"/>
  <c r="U73" i="12"/>
  <c r="Q73" i="12"/>
  <c r="O73" i="12"/>
  <c r="K73" i="12"/>
  <c r="I73" i="12"/>
  <c r="G73" i="12"/>
  <c r="M73" i="12" s="1"/>
  <c r="U76" i="12"/>
  <c r="Q76" i="12"/>
  <c r="O76" i="12"/>
  <c r="K76" i="12"/>
  <c r="I76" i="12"/>
  <c r="G76" i="12"/>
  <c r="M76" i="12" s="1"/>
  <c r="U68" i="12"/>
  <c r="Q68" i="12"/>
  <c r="O68" i="12"/>
  <c r="K68" i="12"/>
  <c r="I68" i="12"/>
  <c r="G68" i="12"/>
  <c r="M68" i="12" s="1"/>
  <c r="U70" i="12"/>
  <c r="Q70" i="12"/>
  <c r="O70" i="12"/>
  <c r="K70" i="12"/>
  <c r="I70" i="12"/>
  <c r="G70" i="12"/>
  <c r="M70" i="12" s="1"/>
  <c r="Q65" i="12"/>
  <c r="U64" i="12"/>
  <c r="Q64" i="12"/>
  <c r="O64" i="12"/>
  <c r="K64" i="12"/>
  <c r="I64" i="12"/>
  <c r="G64" i="12"/>
  <c r="M64" i="12" s="1"/>
  <c r="U63" i="12"/>
  <c r="Q63" i="12"/>
  <c r="O63" i="12"/>
  <c r="K63" i="12"/>
  <c r="I63" i="12"/>
  <c r="G63" i="12"/>
  <c r="M63" i="12" s="1"/>
  <c r="U66" i="12"/>
  <c r="Q66" i="12"/>
  <c r="O66" i="12"/>
  <c r="K66" i="12"/>
  <c r="I66" i="12"/>
  <c r="G66" i="12"/>
  <c r="M66" i="12" s="1"/>
  <c r="U65" i="12"/>
  <c r="I65" i="12"/>
  <c r="G65" i="12"/>
  <c r="M65" i="12" s="1"/>
  <c r="U62" i="12"/>
  <c r="Q62" i="12"/>
  <c r="O62" i="12"/>
  <c r="K62" i="12"/>
  <c r="I62" i="12"/>
  <c r="G62" i="12"/>
  <c r="M62" i="12" s="1"/>
  <c r="U67" i="12"/>
  <c r="Q67" i="12"/>
  <c r="O67" i="12"/>
  <c r="K67" i="12"/>
  <c r="I67" i="12"/>
  <c r="G67" i="12"/>
  <c r="M67" i="12" s="1"/>
  <c r="U56" i="12"/>
  <c r="Q56" i="12"/>
  <c r="O56" i="12"/>
  <c r="K56" i="12"/>
  <c r="I56" i="12"/>
  <c r="G56" i="12"/>
  <c r="U57" i="12"/>
  <c r="Q57" i="12"/>
  <c r="O57" i="12"/>
  <c r="K57" i="12"/>
  <c r="I57" i="12"/>
  <c r="G57" i="12"/>
  <c r="M57" i="12" s="1"/>
  <c r="U55" i="12"/>
  <c r="Q55" i="12"/>
  <c r="O55" i="12"/>
  <c r="K55" i="12"/>
  <c r="I55" i="12"/>
  <c r="G55" i="12"/>
  <c r="M55" i="12" s="1"/>
  <c r="U41" i="12"/>
  <c r="Q41" i="12"/>
  <c r="O41" i="12"/>
  <c r="K41" i="12"/>
  <c r="I41" i="12"/>
  <c r="G41" i="12"/>
  <c r="M41" i="12" s="1"/>
  <c r="U22" i="12"/>
  <c r="Q22" i="12"/>
  <c r="O22" i="12"/>
  <c r="K22" i="12"/>
  <c r="I22" i="12"/>
  <c r="G22" i="12"/>
  <c r="M22" i="12" s="1"/>
  <c r="M56" i="12" l="1"/>
  <c r="G72" i="12"/>
  <c r="K65" i="12"/>
  <c r="O65" i="12"/>
  <c r="AE86" i="12" l="1"/>
  <c r="F41" i="1" s="1"/>
  <c r="I10" i="12"/>
  <c r="K10" i="12"/>
  <c r="O10" i="12"/>
  <c r="Q10" i="12"/>
  <c r="U10" i="12"/>
  <c r="G13" i="12"/>
  <c r="G11" i="12" s="1"/>
  <c r="I13" i="12"/>
  <c r="K13" i="12"/>
  <c r="O13" i="12"/>
  <c r="Q13" i="12"/>
  <c r="U13" i="12"/>
  <c r="G15" i="12"/>
  <c r="M15" i="12" s="1"/>
  <c r="I15" i="12"/>
  <c r="K15" i="12"/>
  <c r="O15" i="12"/>
  <c r="Q15" i="12"/>
  <c r="U15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4" i="12"/>
  <c r="M24" i="12" s="1"/>
  <c r="I24" i="12"/>
  <c r="K24" i="12"/>
  <c r="O24" i="12"/>
  <c r="Q24" i="12"/>
  <c r="U24" i="12"/>
  <c r="G25" i="12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2" i="12"/>
  <c r="M32" i="12" s="1"/>
  <c r="I32" i="12"/>
  <c r="K32" i="12"/>
  <c r="O32" i="12"/>
  <c r="Q32" i="12"/>
  <c r="U32" i="12"/>
  <c r="G33" i="12"/>
  <c r="M33" i="12" s="1"/>
  <c r="I33" i="12"/>
  <c r="K33" i="12"/>
  <c r="O33" i="12"/>
  <c r="Q33" i="12"/>
  <c r="U33" i="12"/>
  <c r="G37" i="12"/>
  <c r="M37" i="12" s="1"/>
  <c r="I37" i="12"/>
  <c r="K37" i="12"/>
  <c r="O37" i="12"/>
  <c r="Q37" i="12"/>
  <c r="U37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2" i="12"/>
  <c r="M52" i="12" s="1"/>
  <c r="I52" i="12"/>
  <c r="K52" i="12"/>
  <c r="O52" i="12"/>
  <c r="Q52" i="12"/>
  <c r="U52" i="12"/>
  <c r="G53" i="12"/>
  <c r="M53" i="12" s="1"/>
  <c r="I53" i="12"/>
  <c r="K53" i="12"/>
  <c r="O53" i="12"/>
  <c r="Q53" i="12"/>
  <c r="U53" i="12"/>
  <c r="G58" i="12"/>
  <c r="I58" i="12"/>
  <c r="K58" i="12"/>
  <c r="O58" i="12"/>
  <c r="Q58" i="12"/>
  <c r="U58" i="12"/>
  <c r="G60" i="12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I71" i="12"/>
  <c r="I69" i="12" s="1"/>
  <c r="K71" i="12"/>
  <c r="K69" i="12" s="1"/>
  <c r="O71" i="12"/>
  <c r="O69" i="12" s="1"/>
  <c r="Q71" i="12"/>
  <c r="Q69" i="12" s="1"/>
  <c r="U71" i="12"/>
  <c r="U69" i="12" s="1"/>
  <c r="G78" i="12"/>
  <c r="I78" i="12"/>
  <c r="K78" i="12"/>
  <c r="O78" i="12"/>
  <c r="Q78" i="12"/>
  <c r="U78" i="12"/>
  <c r="I16" i="1"/>
  <c r="G27" i="1"/>
  <c r="J28" i="1"/>
  <c r="J26" i="1"/>
  <c r="G38" i="1"/>
  <c r="F38" i="1"/>
  <c r="H32" i="1"/>
  <c r="J23" i="1"/>
  <c r="J24" i="1"/>
  <c r="J25" i="1"/>
  <c r="J27" i="1"/>
  <c r="E24" i="1"/>
  <c r="E26" i="1"/>
  <c r="M58" i="12" l="1"/>
  <c r="M34" i="12" s="1"/>
  <c r="G34" i="12"/>
  <c r="I53" i="1" s="1"/>
  <c r="M25" i="12"/>
  <c r="G16" i="12"/>
  <c r="I52" i="1" s="1"/>
  <c r="M13" i="12"/>
  <c r="M11" i="12" s="1"/>
  <c r="I50" i="1"/>
  <c r="G59" i="12"/>
  <c r="I54" i="1" s="1"/>
  <c r="M71" i="12"/>
  <c r="M69" i="12" s="1"/>
  <c r="G69" i="12"/>
  <c r="I55" i="1" s="1"/>
  <c r="I56" i="1"/>
  <c r="G77" i="12"/>
  <c r="I57" i="1" s="1"/>
  <c r="I59" i="12"/>
  <c r="G14" i="12"/>
  <c r="I51" i="1" s="1"/>
  <c r="Q11" i="12"/>
  <c r="O11" i="12"/>
  <c r="U14" i="12"/>
  <c r="AF86" i="12"/>
  <c r="G40" i="1" s="1"/>
  <c r="K72" i="12"/>
  <c r="Q34" i="12"/>
  <c r="Q16" i="12"/>
  <c r="O7" i="12"/>
  <c r="O79" i="12"/>
  <c r="K7" i="12"/>
  <c r="K77" i="12"/>
  <c r="U34" i="12"/>
  <c r="U16" i="12"/>
  <c r="Q77" i="12"/>
  <c r="U79" i="12"/>
  <c r="U72" i="12"/>
  <c r="K59" i="12"/>
  <c r="O72" i="12"/>
  <c r="K79" i="12"/>
  <c r="I77" i="12"/>
  <c r="Q59" i="12"/>
  <c r="Q79" i="12"/>
  <c r="U77" i="12"/>
  <c r="I7" i="12"/>
  <c r="I14" i="12"/>
  <c r="U11" i="12"/>
  <c r="O77" i="12"/>
  <c r="Q72" i="12"/>
  <c r="I34" i="12"/>
  <c r="I16" i="12"/>
  <c r="I79" i="12"/>
  <c r="U59" i="12"/>
  <c r="O34" i="12"/>
  <c r="O16" i="12"/>
  <c r="K14" i="12"/>
  <c r="O14" i="12"/>
  <c r="K11" i="12"/>
  <c r="I11" i="12"/>
  <c r="F39" i="1"/>
  <c r="F42" i="1" s="1"/>
  <c r="I72" i="12"/>
  <c r="O59" i="12"/>
  <c r="K34" i="12"/>
  <c r="K16" i="12"/>
  <c r="F40" i="1"/>
  <c r="U7" i="12"/>
  <c r="Q14" i="12"/>
  <c r="Q7" i="12"/>
  <c r="M79" i="12"/>
  <c r="M72" i="12"/>
  <c r="M16" i="12"/>
  <c r="G79" i="12"/>
  <c r="I58" i="1" s="1"/>
  <c r="I19" i="1" s="1"/>
  <c r="M78" i="12"/>
  <c r="M77" i="12" s="1"/>
  <c r="M60" i="12"/>
  <c r="M59" i="12" s="1"/>
  <c r="M10" i="12"/>
  <c r="M14" i="12"/>
  <c r="I20" i="1" l="1"/>
  <c r="I49" i="1"/>
  <c r="I59" i="1" s="1"/>
  <c r="G86" i="12"/>
  <c r="I18" i="1"/>
  <c r="M7" i="12"/>
  <c r="H40" i="1"/>
  <c r="I40" i="1" s="1"/>
  <c r="G41" i="1"/>
  <c r="H41" i="1" s="1"/>
  <c r="I41" i="1" s="1"/>
  <c r="G39" i="1"/>
  <c r="G42" i="1" s="1"/>
  <c r="G25" i="1" s="1"/>
  <c r="G26" i="1" s="1"/>
  <c r="G23" i="1"/>
  <c r="I17" i="1" l="1"/>
  <c r="I21" i="1" s="1"/>
  <c r="H39" i="1"/>
  <c r="H42" i="1" s="1"/>
  <c r="G28" i="1"/>
  <c r="J56" i="1"/>
  <c r="J49" i="1"/>
  <c r="J53" i="1"/>
  <c r="J55" i="1"/>
  <c r="J57" i="1"/>
  <c r="J51" i="1"/>
  <c r="J58" i="1"/>
  <c r="J52" i="1"/>
  <c r="J54" i="1"/>
  <c r="J50" i="1"/>
  <c r="G24" i="1"/>
  <c r="G29" i="1" s="1"/>
  <c r="I39" i="1" l="1"/>
  <c r="I42" i="1" s="1"/>
  <c r="J40" i="1" s="1"/>
  <c r="J59" i="1"/>
  <c r="J39" i="1" l="1"/>
  <c r="J42" i="1" s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<sst xmlns="http://schemas.openxmlformats.org/spreadsheetml/2006/main" count="462" uniqueCount="253">
  <si>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</si>
  <si>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</si>
  <si>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</si>
  <si>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</si>
  <si>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</si>
  <si>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</si>
  <si>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</si>
  <si>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</si>
  <si>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</si>
  <si>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</si>
  <si>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</si>
  <si>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</si>
  <si>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</si>
  <si>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</si>
  <si>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</si>
  <si>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</si>
  <si>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</si>
  <si>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</si>
  <si>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</si>
  <si>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</si>
  <si>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</si>
  <si>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</si>
  <si>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</si>
  <si>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</si>
  <si>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</si>
  <si>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</si>
  <si>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</si>
  <si>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</si>
  <si>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</si>
  <si>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</si>
  <si>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</si>
  <si>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</si>
  <si>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</si>
  <si>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</si>
  <si>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</si>
  <si>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</si>
  <si>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</si>
  <si>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</si>
  <si>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</si>
  <si>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</si>
  <si>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</si>
  <si>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155203641</t>
  </si>
  <si>
    <t>MaR</t>
  </si>
  <si>
    <t>A2</t>
  </si>
  <si>
    <t>D.SO 302.1 - pavilon A2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</si>
  <si>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</si>
  <si>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</si>
  <si>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</si>
  <si>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</si>
  <si>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</si>
  <si>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</si>
  <si>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</si>
  <si>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01-50</t>
  </si>
  <si>
    <t>Systém technologie</t>
  </si>
  <si>
    <t>01-51</t>
  </si>
  <si>
    <t>01-53</t>
  </si>
  <si>
    <t>Rozvaděč</t>
  </si>
  <si>
    <t>01-54</t>
  </si>
  <si>
    <t>Montážní materiál</t>
  </si>
  <si>
    <t>19-51</t>
  </si>
  <si>
    <t>Elektromontážní práce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</si>
  <si>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</si>
  <si>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</si>
  <si>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</si>
  <si>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</si>
  <si>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</si>
  <si>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</si>
  <si>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</si>
  <si>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</si>
  <si>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</si>
  <si>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</si>
  <si>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</si>
  <si>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</si>
  <si>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</si>
  <si>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</si>
  <si>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</si>
  <si>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</si>
  <si>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</si>
  <si>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</si>
  <si>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</si>
  <si>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</si>
  <si>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</si>
  <si>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</si>
  <si>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</si>
  <si>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</si>
  <si>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</si>
  <si>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</si>
  <si>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ks</t>
  </si>
  <si>
    <t>POL12_0</t>
  </si>
  <si>
    <t>POL3_</t>
  </si>
  <si>
    <t>m</t>
  </si>
  <si>
    <t>POL3_9</t>
  </si>
  <si>
    <t>3457171101</t>
  </si>
  <si>
    <t>Příchytka kabelů jednostranná</t>
  </si>
  <si>
    <t>Materiál pro zapravení stavebních nedodělků (barva, sádra, cement,...)</t>
  </si>
  <si>
    <t>kpl</t>
  </si>
  <si>
    <t>POL3_1</t>
  </si>
  <si>
    <t>POL1_</t>
  </si>
  <si>
    <t>MTZ_RS_005</t>
  </si>
  <si>
    <t>Montáž nástěnný ovladač IRC</t>
  </si>
  <si>
    <t>POL1_9</t>
  </si>
  <si>
    <t>hod</t>
  </si>
  <si>
    <t>POL10_0</t>
  </si>
  <si>
    <t xml:space="preserve">hod   </t>
  </si>
  <si>
    <t>POL10_</t>
  </si>
  <si>
    <t>d.b.</t>
  </si>
  <si>
    <t>963016111</t>
  </si>
  <si>
    <t>Demontáž SDK podhledu, uskladnění</t>
  </si>
  <si>
    <t>m2</t>
  </si>
  <si>
    <t>963016111R00</t>
  </si>
  <si>
    <t>Montáž SDK podhledu (vč. případné náhrady poškozených částí)</t>
  </si>
  <si>
    <t/>
  </si>
  <si>
    <t>SUM</t>
  </si>
  <si>
    <t>Poznámky uchazeče k zadání</t>
  </si>
  <si>
    <t>POPUZIV</t>
  </si>
  <si>
    <t>END</t>
  </si>
  <si>
    <t>Periferie</t>
  </si>
  <si>
    <t>Kabel sdělovací pro BACnet MS/TP</t>
  </si>
  <si>
    <t>Štítek kabelový zavírací 40 x 16 mm</t>
  </si>
  <si>
    <t>PPU</t>
  </si>
  <si>
    <t>Protipožární ucpávka - tmel pr. do 70mm</t>
  </si>
  <si>
    <t>zapraveni</t>
  </si>
  <si>
    <t>stitek</t>
  </si>
  <si>
    <t>OST</t>
  </si>
  <si>
    <t>Ostatní pomocný montážní materiál (3% z ceny kabeláže a nosného materiálu)</t>
  </si>
  <si>
    <t>18600301T00</t>
  </si>
  <si>
    <t>Montáž + připojení servopohon ventilový</t>
  </si>
  <si>
    <t>222280501T00</t>
  </si>
  <si>
    <t>UTP, datový kabel do 7 mm vně.prům.volně</t>
  </si>
  <si>
    <t>210800101R00</t>
  </si>
  <si>
    <t>Kabel silový 750 V 2x1,5 mm2 volně uložený, vasvazkovaný</t>
  </si>
  <si>
    <t>222261251R00</t>
  </si>
  <si>
    <t>Příchytka kabelová</t>
  </si>
  <si>
    <t>210950101T00</t>
  </si>
  <si>
    <t>Štítek kabelový</t>
  </si>
  <si>
    <t>18600801T00</t>
  </si>
  <si>
    <t>Montáž protipožární ucpávky</t>
  </si>
  <si>
    <t>460680021T00</t>
  </si>
  <si>
    <t>Průraz zdivem v cihlové zdi tloušťky 15 cm včetně zapravení</t>
  </si>
  <si>
    <t>210100524T00</t>
  </si>
  <si>
    <t>Ukončení kabelů - do 4x1 v rozvaděči</t>
  </si>
  <si>
    <t>18600807T00</t>
  </si>
  <si>
    <t>Úklid pracoviště při montážích</t>
  </si>
  <si>
    <t>18600804T00</t>
  </si>
  <si>
    <t>Montáže - zkušební provoz</t>
  </si>
  <si>
    <t>1850</t>
  </si>
  <si>
    <t>Práce - software na zakázky</t>
  </si>
  <si>
    <t>18500002T00</t>
  </si>
  <si>
    <t>18500006T00</t>
  </si>
  <si>
    <t>Práce programátora - oživení systému MaR</t>
  </si>
  <si>
    <t>18500015T00</t>
  </si>
  <si>
    <t>Práce programátora - zaučení obsluhy</t>
  </si>
  <si>
    <t>18600808T00</t>
  </si>
  <si>
    <t>Test zařízení 1:1</t>
  </si>
  <si>
    <t>18500014T00</t>
  </si>
  <si>
    <t>Dispečink - parametrizace datových bodů MaR</t>
  </si>
  <si>
    <t>18500013T00</t>
  </si>
  <si>
    <t>18500019T00</t>
  </si>
  <si>
    <t>Příprava podkladů pro vizualizaci v BMS</t>
  </si>
  <si>
    <t>18500021T00</t>
  </si>
  <si>
    <t>Funkční zkoušky zobrazení prvků v BMS</t>
  </si>
  <si>
    <t>1840</t>
  </si>
  <si>
    <t>Práce - projektování zakázky</t>
  </si>
  <si>
    <t>18400002T00</t>
  </si>
  <si>
    <t>Projekční práce-výrobní dokumentace</t>
  </si>
  <si>
    <t>1866</t>
  </si>
  <si>
    <t>Práce - vedení zakázky</t>
  </si>
  <si>
    <t>18660001T00</t>
  </si>
  <si>
    <t>Vedení zakázek - inženýrská činnost</t>
  </si>
  <si>
    <t>Vedení zakázek - zkušební provoz</t>
  </si>
  <si>
    <t>18660002T00</t>
  </si>
  <si>
    <t>Revizní práce technika</t>
  </si>
  <si>
    <t>18660004T00</t>
  </si>
  <si>
    <t>Spolupráce s revizním technikem</t>
  </si>
  <si>
    <t>18600803T00</t>
  </si>
  <si>
    <t>18500007T01</t>
  </si>
  <si>
    <t>UZIVNAV.T00</t>
  </si>
  <si>
    <t>Uživatelská dokumentace, návody k obsluze</t>
  </si>
  <si>
    <t>Zapravení stavebních nedodělků, místní výmalba</t>
  </si>
  <si>
    <t>staveb.</t>
  </si>
  <si>
    <t>18660005T00</t>
  </si>
  <si>
    <t>Doprava osob</t>
  </si>
  <si>
    <t>BHOP_T00</t>
  </si>
  <si>
    <t>Bezpečnostní a hygienická opatření na staveništi</t>
  </si>
  <si>
    <t>soubor</t>
  </si>
  <si>
    <t>POJ.T00</t>
  </si>
  <si>
    <t>Pojištění dodavatele a pojištění díla</t>
  </si>
  <si>
    <t>ODPAD</t>
  </si>
  <si>
    <t>Likvidace odpadu</t>
  </si>
  <si>
    <t>ENERGIE</t>
  </si>
  <si>
    <t>Náklady na energie</t>
  </si>
  <si>
    <t>MU ESF</t>
  </si>
  <si>
    <t>MU</t>
  </si>
  <si>
    <t>eZNT-T304</t>
  </si>
  <si>
    <t>Nástěnný termostat s displejem, 3xUI, 4x triak, BACnet MSTP</t>
  </si>
  <si>
    <t>EMO T</t>
  </si>
  <si>
    <t>Termopohon pro 2 bodovou nebo pulzní regulaci, M30x1,5, 24V, 125 N, NO</t>
  </si>
  <si>
    <t>Transformátor 230V/24V 32VA</t>
  </si>
  <si>
    <t>E2520</t>
  </si>
  <si>
    <t>Rozbočovací krabice 190x140x70mm, plastová, IP55, vč. DIN lišty a vývodek</t>
  </si>
  <si>
    <t>GW 44 007</t>
  </si>
  <si>
    <t>Kabel silový s Cu jádrem 600 V 2 x 1,5 mm2</t>
  </si>
  <si>
    <t>CYKY-J 2x1,5</t>
  </si>
  <si>
    <t>Trubka elektroinst. ohebná, vnější pr. 32 mm, pevnost 750N</t>
  </si>
  <si>
    <t>1232PP</t>
  </si>
  <si>
    <t>Rámeček jednonásobný pro spínače a zásuvky</t>
  </si>
  <si>
    <t>Kryt zaslepovací pro jednonásobný rámeček</t>
  </si>
  <si>
    <t>Adaptér pro přístroje profil 45, jednonásobný</t>
  </si>
  <si>
    <t>KO 97/5</t>
  </si>
  <si>
    <t>ramecek</t>
  </si>
  <si>
    <t>kryt</t>
  </si>
  <si>
    <t>5525U-A00100</t>
  </si>
  <si>
    <t>krabice</t>
  </si>
  <si>
    <t>Krabice přístrojová kruhová s víčkem</t>
  </si>
  <si>
    <t>220260024</t>
  </si>
  <si>
    <t>Krabice přístrojová ve zdi včetně vysekání lůžka</t>
  </si>
  <si>
    <t>210010002</t>
  </si>
  <si>
    <t>Trubka ohebná pod omítku, 32 mm</t>
  </si>
  <si>
    <t>Uživatelský software pro nástěnný ovladač</t>
  </si>
  <si>
    <t>Práce programátora - aktualizace komunikace Daikin chlazení</t>
  </si>
  <si>
    <t>Dispečink - úprava stávajících obrazovek</t>
  </si>
  <si>
    <t>612403388</t>
  </si>
  <si>
    <t>Hrubá výplň rýh ve stěnách do 6x6cm maltou z SMS</t>
  </si>
  <si>
    <t>MASR143</t>
  </si>
  <si>
    <t>KAB_34121550T</t>
  </si>
  <si>
    <t>Kabel sdělovací s Cu jádrem JYTY 2 x 1 mm</t>
  </si>
  <si>
    <t>Lišta hranatá 40x20, délka 2 m</t>
  </si>
  <si>
    <t>LV4020</t>
  </si>
  <si>
    <t>ELM_3457160100T</t>
  </si>
  <si>
    <t>Krabice odbočná 85x85x36 s víčkem, krytí IP55</t>
  </si>
  <si>
    <t>Montáž krabice vč. vnitřního vybavení</t>
  </si>
  <si>
    <t>18600209T00</t>
  </si>
  <si>
    <t>Montáž magnetický kontakt na povrch</t>
  </si>
  <si>
    <t>210860201T00</t>
  </si>
  <si>
    <t>Kabel speciální JYTY s Al 2 x 1 mm volně uložený, vysvazkovaný</t>
  </si>
  <si>
    <t>210010105R00</t>
  </si>
  <si>
    <t>Lišta elektroinstalační PVC š.do 40 mm,šroubováním</t>
  </si>
  <si>
    <t>18600706T00</t>
  </si>
  <si>
    <t>Montáž přístrojové krabice na povrch</t>
  </si>
  <si>
    <t>Sekretariát a pracovna děkana</t>
  </si>
  <si>
    <t>eBMGR-2</t>
  </si>
  <si>
    <t>Magnetický kontakt, přepínací kontakt, povrchová montáž, kabel délky 5m</t>
  </si>
  <si>
    <t>3RF2310-1.AA15</t>
  </si>
  <si>
    <t>SSR relé, 10A, ovládání 24VAC</t>
  </si>
  <si>
    <t>TRM768</t>
  </si>
  <si>
    <t>Ukončovač sítě, BACnet MS/TP</t>
  </si>
  <si>
    <t>18600001T00</t>
  </si>
  <si>
    <t>Montáž regulátor MaR</t>
  </si>
  <si>
    <t>RB04</t>
  </si>
  <si>
    <t>Úprava vnitřního zapojení rozvaděče</t>
  </si>
  <si>
    <t>Belden 9842</t>
  </si>
  <si>
    <t>regulátor enteliBUS manager, 2x RS485 sběrnice</t>
  </si>
  <si>
    <t>50235056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</si>
</sst>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0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/>
    <xf numFmtId="49" fontId="6" fillId="2" borderId="0" xfId="0" applyNumberFormat="1" applyFont="1" applyFill="1" applyAlignment="1">
      <alignment horizontal="left" vertical="center"/>
    </xf>
    <xf numFmtId="0" fontId="8" fillId="2" borderId="0" xfId="0" applyFont="1" applyFill="1"/>
    <xf numFmtId="0" fontId="8" fillId="2" borderId="2" xfId="0" applyFont="1" applyFill="1" applyBorder="1"/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/>
    </xf>
    <xf numFmtId="0" fontId="8" fillId="2" borderId="0" xfId="0" applyFont="1" applyFill="1" applyAlignment="1">
      <alignment vertical="center"/>
    </xf>
    <xf numFmtId="0" fontId="0" fillId="2" borderId="0" xfId="0" applyFill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8" xfId="0" applyFont="1" applyFill="1" applyBorder="1"/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3" fontId="8" fillId="0" borderId="26" xfId="0" applyNumberFormat="1" applyFont="1" applyBorder="1"/>
    <xf numFmtId="3" fontId="8" fillId="0" borderId="30" xfId="0" applyNumberFormat="1" applyFont="1" applyBorder="1"/>
    <xf numFmtId="3" fontId="0" fillId="2" borderId="31" xfId="0" applyNumberFormat="1" applyFill="1" applyBorder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/>
    <xf numFmtId="3" fontId="0" fillId="0" borderId="28" xfId="0" applyNumberFormat="1" applyBorder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7" xfId="0" applyFont="1" applyBorder="1" applyAlignment="1">
      <alignment horizontal="center" vertical="top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3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0" xfId="0" applyFont="1" applyBorder="1" applyAlignment="1">
      <alignment horizontal="left" vertical="top" wrapText="1"/>
    </xf>
    <xf numFmtId="0" fontId="0" fillId="2" borderId="31" xfId="0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30" xfId="0" applyNumberFormat="1" applyFont="1" applyBorder="1" applyAlignment="1">
      <alignment vertical="top" shrinkToFit="1"/>
    </xf>
    <xf numFmtId="0" fontId="17" fillId="0" borderId="26" xfId="0" applyFont="1" applyBorder="1" applyAlignment="1">
      <alignment vertical="top"/>
    </xf>
    <xf numFmtId="0" fontId="1" fillId="2" borderId="31" xfId="0" applyFont="1" applyFill="1" applyBorder="1" applyAlignment="1">
      <alignment horizontal="left" vertical="top" wrapText="1"/>
    </xf>
    <xf numFmtId="0" fontId="17" fillId="0" borderId="30" xfId="0" applyFont="1" applyBorder="1" applyAlignment="1">
      <alignment horizontal="left" vertical="top" wrapText="1"/>
    </xf>
    <xf numFmtId="4" fontId="17" fillId="3" borderId="30" xfId="0" applyNumberFormat="1" applyFont="1" applyFill="1" applyBorder="1" applyAlignment="1" applyProtection="1">
      <alignment vertical="top" shrinkToFit="1"/>
      <protection locked="0"/>
    </xf>
    <xf numFmtId="0" fontId="17" fillId="0" borderId="27" xfId="0" applyFont="1" applyBorder="1" applyAlignment="1">
      <alignment horizontal="center" vertical="top" shrinkToFit="1"/>
    </xf>
    <xf numFmtId="4" fontId="16" fillId="0" borderId="0" xfId="0" applyNumberFormat="1" applyFont="1"/>
    <xf numFmtId="49" fontId="3" fillId="0" borderId="26" xfId="0" applyNumberFormat="1" applyFont="1" applyBorder="1" applyAlignment="1">
      <alignment vertical="center"/>
    </xf>
    <xf numFmtId="4" fontId="3" fillId="0" borderId="30" xfId="0" applyNumberFormat="1" applyFont="1" applyBorder="1" applyAlignment="1">
      <alignment horizontal="center" vertical="center"/>
    </xf>
    <xf numFmtId="4" fontId="17" fillId="3" borderId="34" xfId="0" applyNumberFormat="1" applyFont="1" applyFill="1" applyBorder="1" applyAlignment="1" applyProtection="1">
      <alignment vertical="top" shrinkToFit="1"/>
      <protection locked="0"/>
    </xf>
    <xf numFmtId="49" fontId="4" fillId="2" borderId="0" xfId="0" applyNumberFormat="1" applyFont="1" applyFill="1" applyAlignment="1">
      <alignment horizontal="lef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3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/>
    <xf numFmtId="3" fontId="8" fillId="0" borderId="0" xfId="0" applyNumberFormat="1" applyFont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0" fontId="0" fillId="0" borderId="18" xfId="0" applyBorder="1" applyAlignment="1">
      <alignment horizontal="center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32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33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1" defaultTableStyle="TableStyleMedium9" defaultPivotStyle="PivotStyleLight16">
    <tableStyle name="Invisible" pivot="0" table="0" count="0" xr9:uid="{72A75E34-158B-47D6-BFF7-6241FE15F8D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ynerga-is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2"/>
  <sheetViews>
    <sheetView showGridLines="0" topLeftCell="B1" zoomScaleNormal="100" zoomScaleSheetLayoutView="75" workbookViewId="0">
      <selection activeCell="D2" sqref="D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38</v>
      </c>
      <c r="B1" s="220" t="s">
        <v>4</v>
      </c>
      <c r="C1" s="221"/>
      <c r="D1" s="221"/>
      <c r="E1" s="221"/>
      <c r="F1" s="221"/>
      <c r="G1" s="221"/>
      <c r="H1" s="221"/>
      <c r="I1" s="221"/>
      <c r="J1" s="222"/>
    </row>
    <row r="2" spans="1:15" ht="23.25" customHeight="1" x14ac:dyDescent="0.2">
      <c r="A2" s="3"/>
      <c r="B2" s="71" t="s">
        <v>24</v>
      </c>
      <c r="C2" s="72"/>
      <c r="D2" s="193" t="s">
        <v>252</v>
      </c>
      <c r="E2" s="73" t="s">
        <v>239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2"/>
      <c r="D3" s="77" t="s">
        <v>192</v>
      </c>
      <c r="E3" s="77" t="s">
        <v>191</v>
      </c>
      <c r="F3" s="78"/>
      <c r="G3" s="78"/>
      <c r="H3" s="72"/>
      <c r="I3" s="79"/>
      <c r="J3" s="80"/>
    </row>
    <row r="4" spans="1:15" ht="23.25" customHeight="1" x14ac:dyDescent="0.2">
      <c r="A4" s="70">
        <v>776097</v>
      </c>
      <c r="B4" s="81" t="s">
        <v>46</v>
      </c>
      <c r="C4" s="82"/>
      <c r="D4" s="83"/>
      <c r="E4" s="83" t="s">
        <v>42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29"/>
      <c r="E5" s="23"/>
      <c r="F5" s="23"/>
      <c r="G5" s="23"/>
      <c r="H5" s="25" t="s">
        <v>40</v>
      </c>
      <c r="I5" s="29"/>
      <c r="J5" s="9"/>
    </row>
    <row r="6" spans="1:15" ht="15.75" customHeight="1" x14ac:dyDescent="0.2">
      <c r="A6" s="3"/>
      <c r="B6" s="36"/>
      <c r="C6" s="23"/>
      <c r="D6" s="29"/>
      <c r="E6" s="23"/>
      <c r="F6" s="23"/>
      <c r="G6" s="23"/>
      <c r="H6" s="25" t="s">
        <v>36</v>
      </c>
      <c r="I6" s="29"/>
      <c r="J6" s="9"/>
    </row>
    <row r="7" spans="1:15" ht="15.75" customHeight="1" x14ac:dyDescent="0.2">
      <c r="A7" s="3"/>
      <c r="B7" s="37"/>
      <c r="C7" s="24"/>
      <c r="D7" s="30"/>
      <c r="E7" s="31"/>
      <c r="F7" s="31"/>
      <c r="G7" s="31"/>
      <c r="H7" s="32"/>
      <c r="I7" s="31"/>
      <c r="J7" s="43"/>
    </row>
    <row r="8" spans="1:15" ht="24" hidden="1" customHeight="1" x14ac:dyDescent="0.2">
      <c r="A8" s="3"/>
      <c r="B8" s="40" t="s">
        <v>21</v>
      </c>
      <c r="D8" s="29"/>
      <c r="H8" s="25" t="s">
        <v>40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0"/>
      <c r="E10" s="32"/>
      <c r="F10" s="32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15"/>
      <c r="E11" s="215"/>
      <c r="F11" s="215"/>
      <c r="G11" s="215"/>
      <c r="H11" s="25" t="s">
        <v>40</v>
      </c>
      <c r="I11" s="86"/>
      <c r="J11" s="9"/>
    </row>
    <row r="12" spans="1:15" ht="15.75" customHeight="1" x14ac:dyDescent="0.2">
      <c r="A12" s="3"/>
      <c r="B12" s="36"/>
      <c r="C12" s="23"/>
      <c r="D12" s="218"/>
      <c r="E12" s="218"/>
      <c r="F12" s="218"/>
      <c r="G12" s="218"/>
      <c r="H12" s="25" t="s">
        <v>36</v>
      </c>
      <c r="I12" s="86"/>
      <c r="J12" s="9"/>
    </row>
    <row r="13" spans="1:15" ht="15.75" customHeight="1" x14ac:dyDescent="0.2">
      <c r="A13" s="3"/>
      <c r="B13" s="37"/>
      <c r="C13" s="87"/>
      <c r="D13" s="219"/>
      <c r="E13" s="219"/>
      <c r="F13" s="219"/>
      <c r="G13" s="219"/>
      <c r="H13" s="26"/>
      <c r="I13" s="31"/>
      <c r="J13" s="43"/>
    </row>
    <row r="14" spans="1:15" ht="24" hidden="1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14"/>
      <c r="F15" s="214"/>
      <c r="G15" s="216"/>
      <c r="H15" s="216"/>
      <c r="I15" s="216" t="s">
        <v>31</v>
      </c>
      <c r="J15" s="217"/>
    </row>
    <row r="16" spans="1:15" ht="23.25" customHeight="1" x14ac:dyDescent="0.2">
      <c r="A16" s="146" t="s">
        <v>26</v>
      </c>
      <c r="B16" s="147" t="s">
        <v>26</v>
      </c>
      <c r="C16" s="48"/>
      <c r="D16" s="49"/>
      <c r="E16" s="204"/>
      <c r="F16" s="205"/>
      <c r="G16" s="204"/>
      <c r="H16" s="205"/>
      <c r="I16" s="204">
        <f>SUMIF(F49:F58,A16,I49:I58)+SUMIF(F49:F58,"PSU",I49:I58)</f>
        <v>0</v>
      </c>
      <c r="J16" s="206"/>
    </row>
    <row r="17" spans="1:10" ht="23.25" customHeight="1" x14ac:dyDescent="0.2">
      <c r="A17" s="146" t="s">
        <v>27</v>
      </c>
      <c r="B17" s="147" t="s">
        <v>27</v>
      </c>
      <c r="C17" s="48"/>
      <c r="D17" s="49"/>
      <c r="E17" s="204"/>
      <c r="F17" s="205"/>
      <c r="G17" s="204"/>
      <c r="H17" s="205"/>
      <c r="I17" s="204">
        <f>SUMIF(F49:F58,A17,I49:I58)</f>
        <v>0</v>
      </c>
      <c r="J17" s="206"/>
    </row>
    <row r="18" spans="1:10" ht="23.25" customHeight="1" x14ac:dyDescent="0.2">
      <c r="A18" s="146" t="s">
        <v>28</v>
      </c>
      <c r="B18" s="147" t="s">
        <v>28</v>
      </c>
      <c r="C18" s="48"/>
      <c r="D18" s="49"/>
      <c r="E18" s="204"/>
      <c r="F18" s="205"/>
      <c r="G18" s="204"/>
      <c r="H18" s="205"/>
      <c r="I18" s="204">
        <f>SUMIF(F49:F58,A18,I49:I58)</f>
        <v>0</v>
      </c>
      <c r="J18" s="206"/>
    </row>
    <row r="19" spans="1:10" ht="23.25" customHeight="1" x14ac:dyDescent="0.2">
      <c r="A19" s="146" t="s">
        <v>61</v>
      </c>
      <c r="B19" s="147" t="s">
        <v>29</v>
      </c>
      <c r="C19" s="48"/>
      <c r="D19" s="49"/>
      <c r="E19" s="204"/>
      <c r="F19" s="205"/>
      <c r="G19" s="204"/>
      <c r="H19" s="205"/>
      <c r="I19" s="204">
        <f>SUMIF(F49:F58,A19,I49:I58)</f>
        <v>0</v>
      </c>
      <c r="J19" s="206"/>
    </row>
    <row r="20" spans="1:10" ht="23.25" customHeight="1" x14ac:dyDescent="0.2">
      <c r="A20" s="146" t="s">
        <v>62</v>
      </c>
      <c r="B20" s="147" t="s">
        <v>30</v>
      </c>
      <c r="C20" s="48"/>
      <c r="D20" s="49"/>
      <c r="E20" s="204"/>
      <c r="F20" s="205"/>
      <c r="G20" s="204"/>
      <c r="H20" s="205"/>
      <c r="I20" s="204">
        <f>SUMIF(F49:F58,A20,I49:I58)</f>
        <v>0</v>
      </c>
      <c r="J20" s="206"/>
    </row>
    <row r="21" spans="1:10" ht="23.25" customHeight="1" x14ac:dyDescent="0.2">
      <c r="A21" s="3"/>
      <c r="B21" s="64" t="s">
        <v>31</v>
      </c>
      <c r="C21" s="65"/>
      <c r="D21" s="66"/>
      <c r="E21" s="229"/>
      <c r="F21" s="230"/>
      <c r="G21" s="229"/>
      <c r="H21" s="230"/>
      <c r="I21" s="229">
        <f>SUM(I16:J20)</f>
        <v>0</v>
      </c>
      <c r="J21" s="234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27">
        <f>ZakladDPHSniVypocet</f>
        <v>0</v>
      </c>
      <c r="H23" s="228"/>
      <c r="I23" s="228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32">
        <f>ZakladDPHSni*SazbaDPH1/100</f>
        <v>0</v>
      </c>
      <c r="H24" s="233"/>
      <c r="I24" s="233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27">
        <f>ZakladDPHZaklVypocet</f>
        <v>0</v>
      </c>
      <c r="H25" s="228"/>
      <c r="I25" s="228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8">
        <f>SazbaDPH2</f>
        <v>21</v>
      </c>
      <c r="F26" s="39" t="s">
        <v>0</v>
      </c>
      <c r="G26" s="223">
        <f>ZakladDPHZakl*SazbaDPH2/100</f>
        <v>0</v>
      </c>
      <c r="H26" s="224"/>
      <c r="I26" s="224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25">
        <f>0</f>
        <v>0</v>
      </c>
      <c r="H27" s="225"/>
      <c r="I27" s="225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26">
        <f>ZakladDPHSniVypocet+ZakladDPHZaklVypocet</f>
        <v>0</v>
      </c>
      <c r="H28" s="231"/>
      <c r="I28" s="231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26">
        <f>ZakladDPHSni+DPHSni+ZakladDPHZakl+DPHZakl+Zaokrouhleni</f>
        <v>0</v>
      </c>
      <c r="H29" s="226"/>
      <c r="I29" s="226"/>
      <c r="J29" s="121" t="s">
        <v>49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4"/>
      <c r="E32" s="34"/>
      <c r="F32" s="16" t="s">
        <v>11</v>
      </c>
      <c r="G32" s="34"/>
      <c r="H32" s="35">
        <f ca="1">TODAY()</f>
        <v>45399</v>
      </c>
      <c r="I32" s="34"/>
      <c r="J32" s="10"/>
    </row>
    <row r="33" spans="1:10" ht="47.25" customHeight="1" x14ac:dyDescent="0.2">
      <c r="A33" s="3"/>
      <c r="B33" s="3"/>
      <c r="J33" s="10"/>
    </row>
    <row r="34" spans="1:10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3"/>
    </row>
    <row r="35" spans="1:10" ht="12.75" customHeight="1" x14ac:dyDescent="0.2">
      <c r="A35" s="3"/>
      <c r="B35" s="3"/>
      <c r="D35" s="213" t="s">
        <v>2</v>
      </c>
      <c r="E35" s="213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7" t="s">
        <v>17</v>
      </c>
      <c r="C37" s="2"/>
      <c r="D37" s="2"/>
      <c r="E37" s="2"/>
      <c r="F37" s="103"/>
      <c r="G37" s="103"/>
      <c r="H37" s="103"/>
      <c r="I37" s="103"/>
      <c r="J37" s="2"/>
    </row>
    <row r="38" spans="1:10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19</v>
      </c>
      <c r="I38" s="105" t="s">
        <v>1</v>
      </c>
      <c r="J38" s="98" t="s">
        <v>0</v>
      </c>
    </row>
    <row r="39" spans="1:10" ht="25.5" hidden="1" customHeight="1" x14ac:dyDescent="0.2">
      <c r="A39" s="91">
        <v>1</v>
      </c>
      <c r="B39" s="99" t="s">
        <v>47</v>
      </c>
      <c r="C39" s="207"/>
      <c r="D39" s="208"/>
      <c r="E39" s="208"/>
      <c r="F39" s="106">
        <f>'ESF Pol'!AE86</f>
        <v>0</v>
      </c>
      <c r="G39" s="107">
        <f>'ESF Pol'!AF86</f>
        <v>0</v>
      </c>
      <c r="H39" s="108">
        <f>(F39*SazbaDPH1/100)+(G39*SazbaDPH2/100)</f>
        <v>0</v>
      </c>
      <c r="I39" s="108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91">
        <v>2</v>
      </c>
      <c r="B40" s="92" t="s">
        <v>43</v>
      </c>
      <c r="C40" s="209" t="s">
        <v>44</v>
      </c>
      <c r="D40" s="210"/>
      <c r="E40" s="210"/>
      <c r="F40" s="109">
        <f>'ESF Pol'!AE86</f>
        <v>0</v>
      </c>
      <c r="G40" s="110">
        <f>'ESF Pol'!AF86</f>
        <v>0</v>
      </c>
      <c r="H40" s="110">
        <f>(F40*SazbaDPH1/100)+(G40*SazbaDPH2/100)</f>
        <v>0</v>
      </c>
      <c r="I40" s="110">
        <f>F40+G40+H40</f>
        <v>0</v>
      </c>
      <c r="J40" s="93" t="str">
        <f>IF(CenaCelkemVypocet=0,"",I40/CenaCelkemVypocet*100)</f>
        <v/>
      </c>
    </row>
    <row r="41" spans="1:10" ht="25.5" hidden="1" customHeight="1" x14ac:dyDescent="0.2">
      <c r="A41" s="91">
        <v>3</v>
      </c>
      <c r="B41" s="101" t="s">
        <v>41</v>
      </c>
      <c r="C41" s="211" t="s">
        <v>42</v>
      </c>
      <c r="D41" s="212"/>
      <c r="E41" s="212"/>
      <c r="F41" s="111">
        <f>'ESF Pol'!AE86</f>
        <v>0</v>
      </c>
      <c r="G41" s="112">
        <f>'ESF Pol'!AF86</f>
        <v>0</v>
      </c>
      <c r="H41" s="112">
        <f>(F41*SazbaDPH1/100)+(G41*SazbaDPH2/100)</f>
        <v>0</v>
      </c>
      <c r="I41" s="112">
        <f>F41+G41+H41</f>
        <v>0</v>
      </c>
      <c r="J41" s="102" t="str">
        <f>IF(CenaCelkemVypocet=0,"",I41/CenaCelkemVypocet*100)</f>
        <v/>
      </c>
    </row>
    <row r="42" spans="1:10" ht="25.5" hidden="1" customHeight="1" x14ac:dyDescent="0.2">
      <c r="A42" s="91"/>
      <c r="B42" s="194" t="s">
        <v>48</v>
      </c>
      <c r="C42" s="195"/>
      <c r="D42" s="195"/>
      <c r="E42" s="196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94">
        <f>SUMIF(A39:A41,"=1",J39:J41)</f>
        <v>0</v>
      </c>
    </row>
    <row r="46" spans="1:10" ht="15.75" x14ac:dyDescent="0.25">
      <c r="B46" s="122" t="s">
        <v>50</v>
      </c>
    </row>
    <row r="48" spans="1:10" ht="25.5" customHeight="1" x14ac:dyDescent="0.2">
      <c r="A48" s="123"/>
      <c r="B48" s="127" t="s">
        <v>18</v>
      </c>
      <c r="C48" s="127" t="s">
        <v>6</v>
      </c>
      <c r="D48" s="128"/>
      <c r="E48" s="128"/>
      <c r="F48" s="131" t="s">
        <v>51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4"/>
      <c r="B49" s="134" t="s">
        <v>52</v>
      </c>
      <c r="C49" s="197" t="s">
        <v>53</v>
      </c>
      <c r="D49" s="198"/>
      <c r="E49" s="198"/>
      <c r="F49" s="142" t="s">
        <v>27</v>
      </c>
      <c r="G49" s="135"/>
      <c r="H49" s="135"/>
      <c r="I49" s="135">
        <f>'ESF Pol'!G7</f>
        <v>0</v>
      </c>
      <c r="J49" s="138" t="str">
        <f>IF(I59=0,"",I49/I59*100)</f>
        <v/>
      </c>
    </row>
    <row r="50" spans="1:10" ht="25.5" customHeight="1" x14ac:dyDescent="0.2">
      <c r="A50" s="124"/>
      <c r="B50" s="126" t="s">
        <v>54</v>
      </c>
      <c r="C50" s="199" t="s">
        <v>116</v>
      </c>
      <c r="D50" s="200"/>
      <c r="E50" s="200"/>
      <c r="F50" s="143" t="s">
        <v>27</v>
      </c>
      <c r="G50" s="132"/>
      <c r="H50" s="132"/>
      <c r="I50" s="132">
        <f>'ESF Pol'!G11</f>
        <v>0</v>
      </c>
      <c r="J50" s="139" t="str">
        <f>IF(I59=0,"",I50/I59*100)</f>
        <v/>
      </c>
    </row>
    <row r="51" spans="1:10" ht="25.5" customHeight="1" x14ac:dyDescent="0.2">
      <c r="A51" s="124"/>
      <c r="B51" s="126" t="s">
        <v>55</v>
      </c>
      <c r="C51" s="203" t="s">
        <v>56</v>
      </c>
      <c r="D51" s="200"/>
      <c r="E51" s="200"/>
      <c r="F51" s="143" t="s">
        <v>27</v>
      </c>
      <c r="G51" s="132"/>
      <c r="H51" s="132"/>
      <c r="I51" s="132">
        <f>'ESF Pol'!G14</f>
        <v>0</v>
      </c>
      <c r="J51" s="139" t="str">
        <f>IF(I59=0,"",I51/I59*100)</f>
        <v/>
      </c>
    </row>
    <row r="52" spans="1:10" ht="25.5" customHeight="1" x14ac:dyDescent="0.2">
      <c r="A52" s="124"/>
      <c r="B52" s="126" t="s">
        <v>57</v>
      </c>
      <c r="C52" s="203" t="s">
        <v>58</v>
      </c>
      <c r="D52" s="200"/>
      <c r="E52" s="200"/>
      <c r="F52" s="143" t="s">
        <v>27</v>
      </c>
      <c r="G52" s="132"/>
      <c r="H52" s="132"/>
      <c r="I52" s="132">
        <f>'ESF Pol'!G16</f>
        <v>0</v>
      </c>
      <c r="J52" s="139" t="str">
        <f>IF(I59=0,"",I52/I59*100)</f>
        <v/>
      </c>
    </row>
    <row r="53" spans="1:10" ht="25.5" customHeight="1" x14ac:dyDescent="0.2">
      <c r="A53" s="124"/>
      <c r="B53" s="126" t="s">
        <v>59</v>
      </c>
      <c r="C53" s="203" t="s">
        <v>60</v>
      </c>
      <c r="D53" s="200"/>
      <c r="E53" s="200"/>
      <c r="F53" s="143" t="s">
        <v>28</v>
      </c>
      <c r="G53" s="132"/>
      <c r="H53" s="132"/>
      <c r="I53" s="132">
        <f>'ESF Pol'!G34</f>
        <v>0</v>
      </c>
      <c r="J53" s="139" t="str">
        <f>IF(I59=0,"",I53/I59*100)</f>
        <v/>
      </c>
    </row>
    <row r="54" spans="1:10" ht="25.5" customHeight="1" x14ac:dyDescent="0.2">
      <c r="A54" s="124"/>
      <c r="B54" s="190" t="s">
        <v>145</v>
      </c>
      <c r="C54" s="199" t="s">
        <v>146</v>
      </c>
      <c r="D54" s="200"/>
      <c r="E54" s="200"/>
      <c r="F54" s="143" t="s">
        <v>28</v>
      </c>
      <c r="G54" s="132"/>
      <c r="H54" s="132"/>
      <c r="I54" s="132">
        <f>'ESF Pol'!G59</f>
        <v>0</v>
      </c>
      <c r="J54" s="139" t="str">
        <f>IF(I59=0,"",I54/I59*100)</f>
        <v/>
      </c>
    </row>
    <row r="55" spans="1:10" ht="25.5" customHeight="1" x14ac:dyDescent="0.2">
      <c r="A55" s="124"/>
      <c r="B55" s="190" t="s">
        <v>161</v>
      </c>
      <c r="C55" s="199" t="s">
        <v>162</v>
      </c>
      <c r="D55" s="200"/>
      <c r="E55" s="200"/>
      <c r="F55" s="191" t="s">
        <v>62</v>
      </c>
      <c r="G55" s="132"/>
      <c r="H55" s="132"/>
      <c r="I55" s="132">
        <f>'ESF Pol'!G69</f>
        <v>0</v>
      </c>
      <c r="J55" s="139" t="str">
        <f>IF(I59=0,"",I55/I59*100)</f>
        <v/>
      </c>
    </row>
    <row r="56" spans="1:10" ht="25.5" customHeight="1" x14ac:dyDescent="0.2">
      <c r="A56" s="124"/>
      <c r="B56" s="190" t="s">
        <v>165</v>
      </c>
      <c r="C56" s="199" t="s">
        <v>166</v>
      </c>
      <c r="D56" s="200"/>
      <c r="E56" s="200"/>
      <c r="F56" s="191" t="s">
        <v>62</v>
      </c>
      <c r="G56" s="132"/>
      <c r="H56" s="132"/>
      <c r="I56" s="132">
        <f>'ESF Pol'!G72</f>
        <v>0</v>
      </c>
      <c r="J56" s="139" t="str">
        <f>IF(I59=0,"",I56/I59*100)</f>
        <v/>
      </c>
    </row>
    <row r="57" spans="1:10" ht="25.5" customHeight="1" x14ac:dyDescent="0.2">
      <c r="A57" s="124"/>
      <c r="B57" s="190" t="s">
        <v>62</v>
      </c>
      <c r="C57" s="199" t="s">
        <v>30</v>
      </c>
      <c r="D57" s="200"/>
      <c r="E57" s="200"/>
      <c r="F57" s="191" t="s">
        <v>62</v>
      </c>
      <c r="G57" s="132"/>
      <c r="H57" s="132"/>
      <c r="I57" s="132">
        <f>'ESF Pol'!G77</f>
        <v>0</v>
      </c>
      <c r="J57" s="139" t="str">
        <f>IF(I59=0,"",I57/I59*100)</f>
        <v/>
      </c>
    </row>
    <row r="58" spans="1:10" ht="25.5" customHeight="1" x14ac:dyDescent="0.2">
      <c r="A58" s="124"/>
      <c r="B58" s="136" t="s">
        <v>61</v>
      </c>
      <c r="C58" s="201" t="s">
        <v>29</v>
      </c>
      <c r="D58" s="202"/>
      <c r="E58" s="202"/>
      <c r="F58" s="144" t="s">
        <v>61</v>
      </c>
      <c r="G58" s="137"/>
      <c r="H58" s="137"/>
      <c r="I58" s="137">
        <f>'ESF Pol'!G79</f>
        <v>0</v>
      </c>
      <c r="J58" s="140" t="str">
        <f>IF(I59=0,"",I58/I59*100)</f>
        <v/>
      </c>
    </row>
    <row r="59" spans="1:10" ht="25.5" customHeight="1" x14ac:dyDescent="0.2">
      <c r="A59" s="125"/>
      <c r="B59" s="129" t="s">
        <v>1</v>
      </c>
      <c r="C59" s="129"/>
      <c r="D59" s="130"/>
      <c r="E59" s="130"/>
      <c r="F59" s="145"/>
      <c r="G59" s="133"/>
      <c r="H59" s="133"/>
      <c r="I59" s="133">
        <f>SUM(I49:I58)</f>
        <v>0</v>
      </c>
      <c r="J59" s="141">
        <f>SUM(J49:J58)</f>
        <v>0</v>
      </c>
    </row>
    <row r="60" spans="1:10" x14ac:dyDescent="0.2">
      <c r="F60" s="89"/>
      <c r="G60" s="89"/>
      <c r="H60" s="89"/>
      <c r="I60" s="89"/>
      <c r="J60" s="90"/>
    </row>
    <row r="61" spans="1:10" x14ac:dyDescent="0.2">
      <c r="F61" s="89"/>
      <c r="G61" s="89"/>
      <c r="H61" s="89"/>
      <c r="I61" s="89"/>
      <c r="J61" s="90"/>
    </row>
    <row r="62" spans="1:10" x14ac:dyDescent="0.2">
      <c r="F62" s="89"/>
      <c r="G62" s="89"/>
      <c r="H62" s="89"/>
      <c r="I62" s="89"/>
      <c r="J62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E15:F15"/>
    <mergeCell ref="D11:G11"/>
    <mergeCell ref="G15:H15"/>
    <mergeCell ref="I15:J15"/>
    <mergeCell ref="E16:F16"/>
    <mergeCell ref="D12:G12"/>
    <mergeCell ref="D13:G13"/>
    <mergeCell ref="G16:H16"/>
    <mergeCell ref="G18:H18"/>
    <mergeCell ref="I17:J17"/>
    <mergeCell ref="C39:E39"/>
    <mergeCell ref="C40:E40"/>
    <mergeCell ref="C41:E41"/>
    <mergeCell ref="I18:J18"/>
    <mergeCell ref="E18:F18"/>
    <mergeCell ref="D35:E35"/>
    <mergeCell ref="G19:H19"/>
    <mergeCell ref="G20:H20"/>
    <mergeCell ref="E17:F17"/>
    <mergeCell ref="G17:H17"/>
    <mergeCell ref="B42:E42"/>
    <mergeCell ref="C49:E49"/>
    <mergeCell ref="C57:E57"/>
    <mergeCell ref="C58:E58"/>
    <mergeCell ref="C51:E51"/>
    <mergeCell ref="C52:E52"/>
    <mergeCell ref="C53:E53"/>
    <mergeCell ref="C54:E54"/>
    <mergeCell ref="C55:E55"/>
    <mergeCell ref="C56:E56"/>
    <mergeCell ref="C50:E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5" t="s">
        <v>7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69" t="s">
        <v>8</v>
      </c>
      <c r="B2" s="68"/>
      <c r="C2" s="237"/>
      <c r="D2" s="237"/>
      <c r="E2" s="237"/>
      <c r="F2" s="237"/>
      <c r="G2" s="238"/>
    </row>
    <row r="3" spans="1:7" ht="24.95" customHeight="1" x14ac:dyDescent="0.2">
      <c r="A3" s="69" t="s">
        <v>9</v>
      </c>
      <c r="B3" s="68"/>
      <c r="C3" s="237"/>
      <c r="D3" s="237"/>
      <c r="E3" s="237"/>
      <c r="F3" s="237"/>
      <c r="G3" s="238"/>
    </row>
    <row r="4" spans="1:7" ht="24.95" customHeight="1" x14ac:dyDescent="0.2">
      <c r="A4" s="69" t="s">
        <v>10</v>
      </c>
      <c r="B4" s="68"/>
      <c r="C4" s="237"/>
      <c r="D4" s="237"/>
      <c r="E4" s="237"/>
      <c r="F4" s="237"/>
      <c r="G4" s="238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12"/>
  <sheetViews>
    <sheetView tabSelected="1" topLeftCell="A52" zoomScale="130" zoomScaleNormal="130" workbookViewId="0">
      <selection activeCell="F82" sqref="F82"/>
    </sheetView>
  </sheetViews>
  <sheetFormatPr defaultRowHeight="12.75" outlineLevelRow="1" x14ac:dyDescent="0.2"/>
  <cols>
    <col min="1" max="1" width="4.28515625" customWidth="1"/>
    <col min="2" max="2" width="17.140625" style="88" customWidth="1"/>
    <col min="3" max="3" width="38.28515625" style="8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1" t="s">
        <v>7</v>
      </c>
      <c r="B1" s="251"/>
      <c r="C1" s="251"/>
      <c r="D1" s="251"/>
      <c r="E1" s="251"/>
      <c r="F1" s="251"/>
      <c r="G1" s="251"/>
      <c r="AG1" t="s">
        <v>63</v>
      </c>
    </row>
    <row r="2" spans="1:60" ht="24.95" customHeight="1" x14ac:dyDescent="0.2">
      <c r="A2" s="69" t="s">
        <v>8</v>
      </c>
      <c r="B2" s="68" t="s">
        <v>252</v>
      </c>
      <c r="C2" s="252" t="s">
        <v>239</v>
      </c>
      <c r="D2" s="253"/>
      <c r="E2" s="253"/>
      <c r="F2" s="253"/>
      <c r="G2" s="254"/>
      <c r="AG2" t="s">
        <v>64</v>
      </c>
    </row>
    <row r="3" spans="1:60" ht="24.95" customHeight="1" x14ac:dyDescent="0.2">
      <c r="A3" s="69" t="s">
        <v>9</v>
      </c>
      <c r="B3" s="68" t="s">
        <v>192</v>
      </c>
      <c r="C3" s="252" t="s">
        <v>191</v>
      </c>
      <c r="D3" s="253"/>
      <c r="E3" s="253"/>
      <c r="F3" s="253"/>
      <c r="G3" s="254"/>
      <c r="AC3" s="88" t="s">
        <v>64</v>
      </c>
      <c r="AG3" t="s">
        <v>65</v>
      </c>
    </row>
    <row r="4" spans="1:60" ht="24.95" customHeight="1" x14ac:dyDescent="0.2">
      <c r="A4" s="148" t="s">
        <v>10</v>
      </c>
      <c r="B4" s="149"/>
      <c r="C4" s="255" t="s">
        <v>42</v>
      </c>
      <c r="D4" s="256"/>
      <c r="E4" s="256"/>
      <c r="F4" s="256"/>
      <c r="G4" s="257"/>
      <c r="AG4" t="s">
        <v>66</v>
      </c>
    </row>
    <row r="5" spans="1:60" x14ac:dyDescent="0.2">
      <c r="D5" s="11"/>
    </row>
    <row r="6" spans="1:60" ht="38.25" x14ac:dyDescent="0.2">
      <c r="A6" s="155" t="s">
        <v>67</v>
      </c>
      <c r="B6" s="153" t="s">
        <v>68</v>
      </c>
      <c r="C6" s="153" t="s">
        <v>69</v>
      </c>
      <c r="D6" s="154" t="s">
        <v>70</v>
      </c>
      <c r="E6" s="155" t="s">
        <v>71</v>
      </c>
      <c r="F6" s="150" t="s">
        <v>72</v>
      </c>
      <c r="G6" s="155" t="s">
        <v>31</v>
      </c>
      <c r="H6" s="156" t="s">
        <v>32</v>
      </c>
      <c r="I6" s="156" t="s">
        <v>73</v>
      </c>
      <c r="J6" s="156" t="s">
        <v>33</v>
      </c>
      <c r="K6" s="156" t="s">
        <v>74</v>
      </c>
      <c r="L6" s="156" t="s">
        <v>75</v>
      </c>
      <c r="M6" s="156" t="s">
        <v>76</v>
      </c>
      <c r="N6" s="156" t="s">
        <v>77</v>
      </c>
      <c r="O6" s="156" t="s">
        <v>78</v>
      </c>
      <c r="P6" s="156" t="s">
        <v>79</v>
      </c>
      <c r="Q6" s="156" t="s">
        <v>80</v>
      </c>
      <c r="R6" s="156" t="s">
        <v>81</v>
      </c>
      <c r="S6" s="156" t="s">
        <v>82</v>
      </c>
      <c r="T6" s="156" t="s">
        <v>83</v>
      </c>
      <c r="U6" s="156" t="s">
        <v>84</v>
      </c>
    </row>
    <row r="7" spans="1:60" x14ac:dyDescent="0.2">
      <c r="A7" s="157" t="s">
        <v>85</v>
      </c>
      <c r="B7" s="159" t="s">
        <v>52</v>
      </c>
      <c r="C7" s="160" t="s">
        <v>53</v>
      </c>
      <c r="D7" s="161"/>
      <c r="E7" s="164"/>
      <c r="F7" s="166"/>
      <c r="G7" s="166">
        <f>SUMIF(AG8:AG10,"&lt;&gt;NOR",G8:G10)</f>
        <v>0</v>
      </c>
      <c r="H7" s="166"/>
      <c r="I7" s="166">
        <f>SUM(I10:I10)</f>
        <v>28073.72</v>
      </c>
      <c r="J7" s="166"/>
      <c r="K7" s="166">
        <f>SUM(K10:K10)</f>
        <v>0</v>
      </c>
      <c r="L7" s="166"/>
      <c r="M7" s="166">
        <f>SUM(M10:M10)</f>
        <v>0</v>
      </c>
      <c r="N7" s="166"/>
      <c r="O7" s="166">
        <f>SUM(O10:O10)</f>
        <v>0</v>
      </c>
      <c r="P7" s="166"/>
      <c r="Q7" s="166">
        <f>SUM(Q10:Q10)</f>
        <v>0</v>
      </c>
      <c r="R7" s="166"/>
      <c r="S7" s="166"/>
      <c r="T7" s="167"/>
      <c r="U7" s="166">
        <f>SUM(U10:U10)</f>
        <v>0</v>
      </c>
      <c r="AG7" t="s">
        <v>86</v>
      </c>
    </row>
    <row r="8" spans="1:60" outlineLevel="1" x14ac:dyDescent="0.2">
      <c r="A8" s="152">
        <v>1</v>
      </c>
      <c r="B8" s="184" t="s">
        <v>240</v>
      </c>
      <c r="C8" s="178" t="s">
        <v>251</v>
      </c>
      <c r="D8" s="162" t="s">
        <v>87</v>
      </c>
      <c r="E8" s="183">
        <v>1</v>
      </c>
      <c r="F8" s="192">
        <v>0</v>
      </c>
      <c r="G8" s="169">
        <f t="shared" ref="G8:G10" si="0">ROUND(E8*F8,2)</f>
        <v>0</v>
      </c>
      <c r="H8" s="168">
        <v>28073.72</v>
      </c>
      <c r="I8" s="169">
        <f t="shared" ref="I8:I9" si="1">ROUND(E8*H8,2)</f>
        <v>28073.72</v>
      </c>
      <c r="J8" s="168">
        <v>0</v>
      </c>
      <c r="K8" s="169">
        <f t="shared" ref="K8:K9" si="2">ROUND(E8*J8,2)</f>
        <v>0</v>
      </c>
      <c r="L8" s="169">
        <v>21</v>
      </c>
      <c r="M8" s="169">
        <f t="shared" ref="M8:M9" si="3">G8*(1+L8/100)</f>
        <v>0</v>
      </c>
      <c r="N8" s="169">
        <v>0</v>
      </c>
      <c r="O8" s="169">
        <f t="shared" ref="O8:O9" si="4">ROUND(E8*N8,2)</f>
        <v>0</v>
      </c>
      <c r="P8" s="169">
        <v>0</v>
      </c>
      <c r="Q8" s="169">
        <f t="shared" ref="Q8:Q9" si="5">ROUND(E8*P8,2)</f>
        <v>0</v>
      </c>
      <c r="R8" s="169"/>
      <c r="S8" s="169"/>
      <c r="T8" s="170">
        <v>0</v>
      </c>
      <c r="U8" s="169">
        <f t="shared" ref="U8:U9" si="6">ROUND(E8*T8,2)</f>
        <v>0</v>
      </c>
      <c r="V8" s="151"/>
      <c r="W8" s="151"/>
      <c r="X8" s="151"/>
      <c r="Y8" s="151"/>
      <c r="Z8" s="151"/>
      <c r="AA8" s="151"/>
      <c r="AB8" s="151"/>
      <c r="AC8" s="151"/>
      <c r="AD8" s="151"/>
      <c r="AE8" s="151"/>
      <c r="AF8" s="151"/>
      <c r="AG8" s="151" t="s">
        <v>88</v>
      </c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</row>
    <row r="9" spans="1:60" ht="22.5" outlineLevel="1" x14ac:dyDescent="0.2">
      <c r="A9" s="152">
        <v>2</v>
      </c>
      <c r="B9" s="184" t="s">
        <v>193</v>
      </c>
      <c r="C9" s="178" t="s">
        <v>194</v>
      </c>
      <c r="D9" s="162" t="s">
        <v>87</v>
      </c>
      <c r="E9" s="183">
        <v>2</v>
      </c>
      <c r="F9" s="187">
        <v>0</v>
      </c>
      <c r="G9" s="169">
        <f t="shared" si="0"/>
        <v>0</v>
      </c>
      <c r="H9" s="168">
        <v>28073.72</v>
      </c>
      <c r="I9" s="169">
        <f t="shared" si="1"/>
        <v>56147.44</v>
      </c>
      <c r="J9" s="168">
        <v>0</v>
      </c>
      <c r="K9" s="169">
        <f t="shared" si="2"/>
        <v>0</v>
      </c>
      <c r="L9" s="169">
        <v>21</v>
      </c>
      <c r="M9" s="169">
        <f t="shared" si="3"/>
        <v>0</v>
      </c>
      <c r="N9" s="169">
        <v>0</v>
      </c>
      <c r="O9" s="169">
        <f t="shared" si="4"/>
        <v>0</v>
      </c>
      <c r="P9" s="169">
        <v>0</v>
      </c>
      <c r="Q9" s="169">
        <f t="shared" si="5"/>
        <v>0</v>
      </c>
      <c r="R9" s="169"/>
      <c r="S9" s="169"/>
      <c r="T9" s="170">
        <v>0</v>
      </c>
      <c r="U9" s="169">
        <f t="shared" si="6"/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88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3</v>
      </c>
      <c r="B10" s="184" t="s">
        <v>244</v>
      </c>
      <c r="C10" s="178" t="s">
        <v>245</v>
      </c>
      <c r="D10" s="162" t="s">
        <v>87</v>
      </c>
      <c r="E10" s="183">
        <v>1</v>
      </c>
      <c r="F10" s="187">
        <v>0</v>
      </c>
      <c r="G10" s="169">
        <f t="shared" si="0"/>
        <v>0</v>
      </c>
      <c r="H10" s="168">
        <v>28073.72</v>
      </c>
      <c r="I10" s="169">
        <f t="shared" ref="I10" si="7">ROUND(E10*H10,2)</f>
        <v>28073.72</v>
      </c>
      <c r="J10" s="168">
        <v>0</v>
      </c>
      <c r="K10" s="169">
        <f t="shared" ref="K10" si="8">ROUND(E10*J10,2)</f>
        <v>0</v>
      </c>
      <c r="L10" s="169">
        <v>21</v>
      </c>
      <c r="M10" s="169">
        <f t="shared" ref="M10" si="9">G10*(1+L10/100)</f>
        <v>0</v>
      </c>
      <c r="N10" s="169">
        <v>0</v>
      </c>
      <c r="O10" s="169">
        <f t="shared" ref="O10" si="10">ROUND(E10*N10,2)</f>
        <v>0</v>
      </c>
      <c r="P10" s="169">
        <v>0</v>
      </c>
      <c r="Q10" s="169">
        <f t="shared" ref="Q10" si="11">ROUND(E10*P10,2)</f>
        <v>0</v>
      </c>
      <c r="R10" s="169"/>
      <c r="S10" s="169"/>
      <c r="T10" s="170">
        <v>0</v>
      </c>
      <c r="U10" s="169">
        <f t="shared" ref="U10" si="12">ROUND(E10*T10,2)</f>
        <v>0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88</v>
      </c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x14ac:dyDescent="0.2">
      <c r="A11" s="158" t="s">
        <v>85</v>
      </c>
      <c r="B11" s="158" t="s">
        <v>54</v>
      </c>
      <c r="C11" s="185" t="s">
        <v>116</v>
      </c>
      <c r="D11" s="163"/>
      <c r="E11" s="165"/>
      <c r="F11" s="171"/>
      <c r="G11" s="171">
        <f>SUMIF(AG12:AG13,"&lt;&gt;NOR",G12:G13)</f>
        <v>0</v>
      </c>
      <c r="H11" s="171"/>
      <c r="I11" s="171">
        <f>SUM(I13:I13)</f>
        <v>6188.56</v>
      </c>
      <c r="J11" s="171"/>
      <c r="K11" s="171">
        <f>SUM(K13:K13)</f>
        <v>0</v>
      </c>
      <c r="L11" s="171"/>
      <c r="M11" s="171">
        <f>SUM(M13:M13)</f>
        <v>0</v>
      </c>
      <c r="N11" s="171"/>
      <c r="O11" s="171">
        <f>SUM(O13:O13)</f>
        <v>0</v>
      </c>
      <c r="P11" s="171"/>
      <c r="Q11" s="171">
        <f>SUM(Q13:Q13)</f>
        <v>0</v>
      </c>
      <c r="R11" s="171"/>
      <c r="S11" s="171"/>
      <c r="T11" s="172"/>
      <c r="U11" s="171">
        <f>SUM(U13:U13)</f>
        <v>0</v>
      </c>
      <c r="AG11" t="s">
        <v>86</v>
      </c>
    </row>
    <row r="12" spans="1:60" ht="22.5" outlineLevel="1" x14ac:dyDescent="0.2">
      <c r="A12" s="152">
        <v>4</v>
      </c>
      <c r="B12" s="152" t="s">
        <v>195</v>
      </c>
      <c r="C12" s="178" t="s">
        <v>196</v>
      </c>
      <c r="D12" s="162" t="s">
        <v>87</v>
      </c>
      <c r="E12" s="183">
        <v>5</v>
      </c>
      <c r="F12" s="187">
        <v>0</v>
      </c>
      <c r="G12" s="169">
        <f t="shared" ref="G12" si="13">ROUND(E12*F12,2)</f>
        <v>0</v>
      </c>
      <c r="H12" s="168">
        <v>442.04</v>
      </c>
      <c r="I12" s="169">
        <f t="shared" ref="I12" si="14">ROUND(E12*H12,2)</f>
        <v>2210.1999999999998</v>
      </c>
      <c r="J12" s="168">
        <v>0</v>
      </c>
      <c r="K12" s="169">
        <f t="shared" ref="K12" si="15">ROUND(E12*J12,2)</f>
        <v>0</v>
      </c>
      <c r="L12" s="169">
        <v>21</v>
      </c>
      <c r="M12" s="169">
        <f t="shared" ref="M12" si="16">G12*(1+L12/100)</f>
        <v>0</v>
      </c>
      <c r="N12" s="169">
        <v>0</v>
      </c>
      <c r="O12" s="169">
        <f t="shared" ref="O12" si="17">ROUND(E12*N12,2)</f>
        <v>0</v>
      </c>
      <c r="P12" s="169">
        <v>0</v>
      </c>
      <c r="Q12" s="169">
        <f t="shared" ref="Q12" si="18">ROUND(E12*P12,2)</f>
        <v>0</v>
      </c>
      <c r="R12" s="169"/>
      <c r="S12" s="169"/>
      <c r="T12" s="170">
        <v>0</v>
      </c>
      <c r="U12" s="169">
        <f t="shared" ref="U12" si="19">ROUND(E12*T12,2)</f>
        <v>0</v>
      </c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89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5</v>
      </c>
      <c r="B13" s="152" t="s">
        <v>223</v>
      </c>
      <c r="C13" s="178" t="s">
        <v>241</v>
      </c>
      <c r="D13" s="162" t="s">
        <v>87</v>
      </c>
      <c r="E13" s="183">
        <v>14</v>
      </c>
      <c r="F13" s="187">
        <v>0</v>
      </c>
      <c r="G13" s="169">
        <f t="shared" ref="G13" si="20">ROUND(E13*F13,2)</f>
        <v>0</v>
      </c>
      <c r="H13" s="168">
        <v>442.04</v>
      </c>
      <c r="I13" s="169">
        <f t="shared" ref="I13" si="21">ROUND(E13*H13,2)</f>
        <v>6188.56</v>
      </c>
      <c r="J13" s="168">
        <v>0</v>
      </c>
      <c r="K13" s="169">
        <f t="shared" ref="K13" si="22">ROUND(E13*J13,2)</f>
        <v>0</v>
      </c>
      <c r="L13" s="169">
        <v>21</v>
      </c>
      <c r="M13" s="169">
        <f t="shared" ref="M13" si="23">G13*(1+L13/100)</f>
        <v>0</v>
      </c>
      <c r="N13" s="169">
        <v>0</v>
      </c>
      <c r="O13" s="169">
        <f t="shared" ref="O13" si="24">ROUND(E13*N13,2)</f>
        <v>0</v>
      </c>
      <c r="P13" s="169">
        <v>0</v>
      </c>
      <c r="Q13" s="169">
        <f t="shared" ref="Q13" si="25">ROUND(E13*P13,2)</f>
        <v>0</v>
      </c>
      <c r="R13" s="169"/>
      <c r="S13" s="169"/>
      <c r="T13" s="170">
        <v>0</v>
      </c>
      <c r="U13" s="169">
        <f t="shared" ref="U13" si="26"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89</v>
      </c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x14ac:dyDescent="0.2">
      <c r="A14" s="158" t="s">
        <v>85</v>
      </c>
      <c r="B14" s="158" t="s">
        <v>55</v>
      </c>
      <c r="C14" s="179" t="s">
        <v>56</v>
      </c>
      <c r="D14" s="163"/>
      <c r="E14" s="165"/>
      <c r="F14" s="171"/>
      <c r="G14" s="171">
        <f>SUMIF(AG15:AG15,"&lt;&gt;NOR",G15:G15)</f>
        <v>0</v>
      </c>
      <c r="H14" s="171"/>
      <c r="I14" s="171">
        <f>SUM(I15:I15)</f>
        <v>170000</v>
      </c>
      <c r="J14" s="171"/>
      <c r="K14" s="171">
        <f>SUM(K15:K15)</f>
        <v>0</v>
      </c>
      <c r="L14" s="171"/>
      <c r="M14" s="171">
        <f>SUM(M15:M15)</f>
        <v>0</v>
      </c>
      <c r="N14" s="171"/>
      <c r="O14" s="171">
        <f>SUM(O15:O15)</f>
        <v>0</v>
      </c>
      <c r="P14" s="171"/>
      <c r="Q14" s="171">
        <f>SUM(Q15:Q15)</f>
        <v>0</v>
      </c>
      <c r="R14" s="171"/>
      <c r="S14" s="171"/>
      <c r="T14" s="172"/>
      <c r="U14" s="171">
        <f>SUM(U15:U15)</f>
        <v>0</v>
      </c>
      <c r="AG14" t="s">
        <v>86</v>
      </c>
    </row>
    <row r="15" spans="1:60" ht="22.5" outlineLevel="1" x14ac:dyDescent="0.2">
      <c r="A15" s="152">
        <v>6</v>
      </c>
      <c r="B15" s="184" t="s">
        <v>200</v>
      </c>
      <c r="C15" s="186" t="s">
        <v>199</v>
      </c>
      <c r="D15" s="162" t="s">
        <v>87</v>
      </c>
      <c r="E15" s="183">
        <v>2</v>
      </c>
      <c r="F15" s="187">
        <v>0</v>
      </c>
      <c r="G15" s="169">
        <f t="shared" ref="G15" si="27">ROUND(E15*F15,2)</f>
        <v>0</v>
      </c>
      <c r="H15" s="168">
        <v>85000</v>
      </c>
      <c r="I15" s="169">
        <f t="shared" ref="I15" si="28">ROUND(E15*H15,2)</f>
        <v>170000</v>
      </c>
      <c r="J15" s="168">
        <v>0</v>
      </c>
      <c r="K15" s="169">
        <f t="shared" ref="K15" si="29">ROUND(E15*J15,2)</f>
        <v>0</v>
      </c>
      <c r="L15" s="169">
        <v>21</v>
      </c>
      <c r="M15" s="169">
        <f t="shared" ref="M15" si="30">G15*(1+L15/100)</f>
        <v>0</v>
      </c>
      <c r="N15" s="169">
        <v>0</v>
      </c>
      <c r="O15" s="169">
        <f t="shared" ref="O15" si="31">ROUND(E15*N15,2)</f>
        <v>0</v>
      </c>
      <c r="P15" s="169">
        <v>0</v>
      </c>
      <c r="Q15" s="169">
        <f t="shared" ref="Q15" si="32">ROUND(E15*P15,2)</f>
        <v>0</v>
      </c>
      <c r="R15" s="169"/>
      <c r="S15" s="169"/>
      <c r="T15" s="170">
        <v>0</v>
      </c>
      <c r="U15" s="169">
        <f t="shared" ref="U15" si="33">ROUND(E15*T15,2)</f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89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58" t="s">
        <v>85</v>
      </c>
      <c r="B16" s="158" t="s">
        <v>57</v>
      </c>
      <c r="C16" s="179" t="s">
        <v>58</v>
      </c>
      <c r="D16" s="163"/>
      <c r="E16" s="165"/>
      <c r="F16" s="171"/>
      <c r="G16" s="171">
        <f>SUMIF(AG17:AG33,"&lt;&gt;NOR",G17:G33)</f>
        <v>0</v>
      </c>
      <c r="H16" s="171"/>
      <c r="I16" s="171">
        <f>SUM(I18:I33)</f>
        <v>92857.85</v>
      </c>
      <c r="J16" s="171"/>
      <c r="K16" s="171">
        <f>SUM(K18:K33)</f>
        <v>0</v>
      </c>
      <c r="L16" s="171"/>
      <c r="M16" s="171">
        <f>SUM(M18:M33)</f>
        <v>0</v>
      </c>
      <c r="N16" s="171"/>
      <c r="O16" s="171">
        <f>SUM(O18:O33)</f>
        <v>0.02</v>
      </c>
      <c r="P16" s="171"/>
      <c r="Q16" s="171">
        <f>SUM(Q18:Q33)</f>
        <v>0</v>
      </c>
      <c r="R16" s="171"/>
      <c r="S16" s="171"/>
      <c r="T16" s="172"/>
      <c r="U16" s="171">
        <f>SUM(U18:U33)</f>
        <v>0</v>
      </c>
      <c r="AG16" t="s">
        <v>86</v>
      </c>
    </row>
    <row r="17" spans="1:60" outlineLevel="1" x14ac:dyDescent="0.2">
      <c r="A17" s="152">
        <v>7</v>
      </c>
      <c r="B17" s="184" t="s">
        <v>198</v>
      </c>
      <c r="C17" s="186" t="s">
        <v>197</v>
      </c>
      <c r="D17" s="162" t="s">
        <v>87</v>
      </c>
      <c r="E17" s="183">
        <v>2</v>
      </c>
      <c r="F17" s="187">
        <v>0</v>
      </c>
      <c r="G17" s="169">
        <f t="shared" ref="G17" si="34">ROUND(E17*F17,2)</f>
        <v>0</v>
      </c>
      <c r="H17" s="168">
        <v>3150</v>
      </c>
      <c r="I17" s="169">
        <f t="shared" ref="I17" si="35">ROUND(E17*H17,2)</f>
        <v>6300</v>
      </c>
      <c r="J17" s="168">
        <v>0</v>
      </c>
      <c r="K17" s="169">
        <f t="shared" ref="K17" si="36">ROUND(E17*J17,2)</f>
        <v>0</v>
      </c>
      <c r="L17" s="169">
        <v>21</v>
      </c>
      <c r="M17" s="169">
        <f t="shared" ref="M17" si="37">G17*(1+L17/100)</f>
        <v>0</v>
      </c>
      <c r="N17" s="169">
        <v>0</v>
      </c>
      <c r="O17" s="169">
        <f t="shared" ref="O17" si="38">ROUND(E17*N17,2)</f>
        <v>0</v>
      </c>
      <c r="P17" s="169">
        <v>0</v>
      </c>
      <c r="Q17" s="169">
        <f t="shared" ref="Q17" si="39">ROUND(E17*P17,2)</f>
        <v>0</v>
      </c>
      <c r="R17" s="169"/>
      <c r="S17" s="169"/>
      <c r="T17" s="170">
        <v>0</v>
      </c>
      <c r="U17" s="169">
        <f t="shared" ref="U17" si="40"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89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8</v>
      </c>
      <c r="B18" s="184" t="s">
        <v>242</v>
      </c>
      <c r="C18" s="186" t="s">
        <v>243</v>
      </c>
      <c r="D18" s="162" t="s">
        <v>87</v>
      </c>
      <c r="E18" s="183">
        <v>2</v>
      </c>
      <c r="F18" s="187">
        <v>0</v>
      </c>
      <c r="G18" s="169">
        <f t="shared" ref="G18:G33" si="41">ROUND(E18*F18,2)</f>
        <v>0</v>
      </c>
      <c r="H18" s="168">
        <v>3150</v>
      </c>
      <c r="I18" s="169">
        <f t="shared" ref="I18:I33" si="42">ROUND(E18*H18,2)</f>
        <v>6300</v>
      </c>
      <c r="J18" s="168">
        <v>0</v>
      </c>
      <c r="K18" s="169">
        <f t="shared" ref="K18:K33" si="43">ROUND(E18*J18,2)</f>
        <v>0</v>
      </c>
      <c r="L18" s="169">
        <v>21</v>
      </c>
      <c r="M18" s="169">
        <f t="shared" ref="M18:M33" si="44">G18*(1+L18/100)</f>
        <v>0</v>
      </c>
      <c r="N18" s="169">
        <v>0</v>
      </c>
      <c r="O18" s="169">
        <f t="shared" ref="O18:O33" si="45">ROUND(E18*N18,2)</f>
        <v>0</v>
      </c>
      <c r="P18" s="169">
        <v>0</v>
      </c>
      <c r="Q18" s="169">
        <f t="shared" ref="Q18:Q33" si="46">ROUND(E18*P18,2)</f>
        <v>0</v>
      </c>
      <c r="R18" s="169"/>
      <c r="S18" s="169"/>
      <c r="T18" s="170">
        <v>0</v>
      </c>
      <c r="U18" s="169">
        <f t="shared" ref="U18:U33" si="47">ROUND(E18*T18,2)</f>
        <v>0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89</v>
      </c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9</v>
      </c>
      <c r="B19" s="152" t="s">
        <v>208</v>
      </c>
      <c r="C19" s="178" t="s">
        <v>213</v>
      </c>
      <c r="D19" s="162" t="s">
        <v>87</v>
      </c>
      <c r="E19" s="183">
        <v>5</v>
      </c>
      <c r="F19" s="187">
        <v>0</v>
      </c>
      <c r="G19" s="169">
        <f t="shared" si="41"/>
        <v>0</v>
      </c>
      <c r="H19" s="168">
        <v>2278</v>
      </c>
      <c r="I19" s="169">
        <f t="shared" si="42"/>
        <v>11390</v>
      </c>
      <c r="J19" s="168">
        <v>0</v>
      </c>
      <c r="K19" s="169">
        <f t="shared" si="43"/>
        <v>0</v>
      </c>
      <c r="L19" s="169">
        <v>21</v>
      </c>
      <c r="M19" s="169">
        <f t="shared" si="44"/>
        <v>0</v>
      </c>
      <c r="N19" s="169">
        <v>0</v>
      </c>
      <c r="O19" s="169">
        <f t="shared" si="45"/>
        <v>0</v>
      </c>
      <c r="P19" s="169">
        <v>0</v>
      </c>
      <c r="Q19" s="169">
        <f t="shared" si="46"/>
        <v>0</v>
      </c>
      <c r="R19" s="169"/>
      <c r="S19" s="169"/>
      <c r="T19" s="170">
        <v>0</v>
      </c>
      <c r="U19" s="169">
        <f t="shared" si="47"/>
        <v>0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89</v>
      </c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>
        <v>10</v>
      </c>
      <c r="B20" s="184" t="s">
        <v>209</v>
      </c>
      <c r="C20" s="178" t="s">
        <v>205</v>
      </c>
      <c r="D20" s="162" t="s">
        <v>87</v>
      </c>
      <c r="E20" s="183">
        <v>5</v>
      </c>
      <c r="F20" s="187">
        <v>0</v>
      </c>
      <c r="G20" s="169">
        <f t="shared" si="41"/>
        <v>0</v>
      </c>
      <c r="H20" s="168">
        <v>2552</v>
      </c>
      <c r="I20" s="169">
        <f t="shared" si="42"/>
        <v>12760</v>
      </c>
      <c r="J20" s="168">
        <v>0</v>
      </c>
      <c r="K20" s="169">
        <f t="shared" si="43"/>
        <v>0</v>
      </c>
      <c r="L20" s="169">
        <v>21</v>
      </c>
      <c r="M20" s="169">
        <f t="shared" si="44"/>
        <v>0</v>
      </c>
      <c r="N20" s="169">
        <v>0</v>
      </c>
      <c r="O20" s="169">
        <f t="shared" si="45"/>
        <v>0</v>
      </c>
      <c r="P20" s="169">
        <v>0</v>
      </c>
      <c r="Q20" s="169">
        <f t="shared" si="46"/>
        <v>0</v>
      </c>
      <c r="R20" s="169"/>
      <c r="S20" s="169"/>
      <c r="T20" s="170">
        <v>0</v>
      </c>
      <c r="U20" s="169">
        <f t="shared" si="47"/>
        <v>0</v>
      </c>
      <c r="V20" s="151"/>
      <c r="W20" s="15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88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11</v>
      </c>
      <c r="B21" s="152" t="s">
        <v>210</v>
      </c>
      <c r="C21" s="178" t="s">
        <v>206</v>
      </c>
      <c r="D21" s="162" t="s">
        <v>87</v>
      </c>
      <c r="E21" s="183">
        <v>5</v>
      </c>
      <c r="F21" s="187">
        <v>0</v>
      </c>
      <c r="G21" s="169">
        <f t="shared" si="41"/>
        <v>0</v>
      </c>
      <c r="H21" s="168">
        <v>77.42</v>
      </c>
      <c r="I21" s="169">
        <f t="shared" si="42"/>
        <v>387.1</v>
      </c>
      <c r="J21" s="168">
        <v>0</v>
      </c>
      <c r="K21" s="169">
        <f t="shared" si="43"/>
        <v>0</v>
      </c>
      <c r="L21" s="169">
        <v>21</v>
      </c>
      <c r="M21" s="169">
        <f t="shared" si="44"/>
        <v>0</v>
      </c>
      <c r="N21" s="169">
        <v>0</v>
      </c>
      <c r="O21" s="169">
        <f t="shared" si="45"/>
        <v>0</v>
      </c>
      <c r="P21" s="169">
        <v>0</v>
      </c>
      <c r="Q21" s="169">
        <f t="shared" si="46"/>
        <v>0</v>
      </c>
      <c r="R21" s="169"/>
      <c r="S21" s="169"/>
      <c r="T21" s="170">
        <v>0</v>
      </c>
      <c r="U21" s="169">
        <f t="shared" si="47"/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89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12</v>
      </c>
      <c r="B22" s="152" t="s">
        <v>211</v>
      </c>
      <c r="C22" s="178" t="s">
        <v>207</v>
      </c>
      <c r="D22" s="162" t="s">
        <v>87</v>
      </c>
      <c r="E22" s="183">
        <v>5</v>
      </c>
      <c r="F22" s="187">
        <v>0</v>
      </c>
      <c r="G22" s="169">
        <f t="shared" ref="G22:G23" si="48">ROUND(E22*F22,2)</f>
        <v>0</v>
      </c>
      <c r="H22" s="168">
        <v>32.11</v>
      </c>
      <c r="I22" s="169">
        <f t="shared" ref="I22:I23" si="49">ROUND(E22*H22,2)</f>
        <v>160.55000000000001</v>
      </c>
      <c r="J22" s="168">
        <v>0</v>
      </c>
      <c r="K22" s="169">
        <f t="shared" ref="K22:K23" si="50">ROUND(E22*J22,2)</f>
        <v>0</v>
      </c>
      <c r="L22" s="169">
        <v>21</v>
      </c>
      <c r="M22" s="169">
        <f t="shared" ref="M22:M23" si="51">G22*(1+L22/100)</f>
        <v>0</v>
      </c>
      <c r="N22" s="169">
        <v>0</v>
      </c>
      <c r="O22" s="169">
        <f t="shared" ref="O22:O23" si="52">ROUND(E22*N22,2)</f>
        <v>0</v>
      </c>
      <c r="P22" s="169">
        <v>0</v>
      </c>
      <c r="Q22" s="169">
        <f t="shared" ref="Q22:Q23" si="53">ROUND(E22*P22,2)</f>
        <v>0</v>
      </c>
      <c r="R22" s="169"/>
      <c r="S22" s="169"/>
      <c r="T22" s="170">
        <v>0</v>
      </c>
      <c r="U22" s="169">
        <f t="shared" ref="U22:U23" si="54">ROUND(E22*T22,2)</f>
        <v>0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/>
      <c r="AF22" s="151"/>
      <c r="AG22" s="151" t="s">
        <v>89</v>
      </c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13</v>
      </c>
      <c r="B23" s="152" t="s">
        <v>224</v>
      </c>
      <c r="C23" s="178" t="s">
        <v>225</v>
      </c>
      <c r="D23" s="162" t="s">
        <v>90</v>
      </c>
      <c r="E23" s="183">
        <v>60</v>
      </c>
      <c r="F23" s="187">
        <v>0</v>
      </c>
      <c r="G23" s="169">
        <f t="shared" si="48"/>
        <v>0</v>
      </c>
      <c r="H23" s="168">
        <v>99.97</v>
      </c>
      <c r="I23" s="169">
        <f t="shared" si="49"/>
        <v>5998.2</v>
      </c>
      <c r="J23" s="168">
        <v>0</v>
      </c>
      <c r="K23" s="169">
        <f t="shared" si="50"/>
        <v>0</v>
      </c>
      <c r="L23" s="169">
        <v>21</v>
      </c>
      <c r="M23" s="169">
        <f t="shared" si="51"/>
        <v>0</v>
      </c>
      <c r="N23" s="169">
        <v>0</v>
      </c>
      <c r="O23" s="169">
        <f t="shared" si="52"/>
        <v>0</v>
      </c>
      <c r="P23" s="169">
        <v>0</v>
      </c>
      <c r="Q23" s="169">
        <f t="shared" si="53"/>
        <v>0</v>
      </c>
      <c r="R23" s="169"/>
      <c r="S23" s="169"/>
      <c r="T23" s="170">
        <v>0</v>
      </c>
      <c r="U23" s="169">
        <f t="shared" si="54"/>
        <v>0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89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>
        <v>14</v>
      </c>
      <c r="B24" s="184" t="s">
        <v>250</v>
      </c>
      <c r="C24" s="186" t="s">
        <v>117</v>
      </c>
      <c r="D24" s="162" t="s">
        <v>90</v>
      </c>
      <c r="E24" s="183">
        <v>80</v>
      </c>
      <c r="F24" s="187">
        <v>0</v>
      </c>
      <c r="G24" s="169">
        <f t="shared" si="41"/>
        <v>0</v>
      </c>
      <c r="H24" s="168">
        <v>99.97</v>
      </c>
      <c r="I24" s="169">
        <f t="shared" si="42"/>
        <v>7997.6</v>
      </c>
      <c r="J24" s="168">
        <v>0</v>
      </c>
      <c r="K24" s="169">
        <f t="shared" si="43"/>
        <v>0</v>
      </c>
      <c r="L24" s="169">
        <v>21</v>
      </c>
      <c r="M24" s="169">
        <f t="shared" si="44"/>
        <v>0</v>
      </c>
      <c r="N24" s="169">
        <v>0</v>
      </c>
      <c r="O24" s="169">
        <f t="shared" si="45"/>
        <v>0</v>
      </c>
      <c r="P24" s="169">
        <v>0</v>
      </c>
      <c r="Q24" s="169">
        <f t="shared" si="46"/>
        <v>0</v>
      </c>
      <c r="R24" s="169"/>
      <c r="S24" s="169"/>
      <c r="T24" s="170">
        <v>0</v>
      </c>
      <c r="U24" s="169">
        <f t="shared" si="47"/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89</v>
      </c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>
        <v>15</v>
      </c>
      <c r="B25" s="152" t="s">
        <v>202</v>
      </c>
      <c r="C25" s="178" t="s">
        <v>201</v>
      </c>
      <c r="D25" s="162" t="s">
        <v>90</v>
      </c>
      <c r="E25" s="183">
        <v>90</v>
      </c>
      <c r="F25" s="187">
        <v>0</v>
      </c>
      <c r="G25" s="169">
        <f t="shared" si="41"/>
        <v>0</v>
      </c>
      <c r="H25" s="168">
        <v>10.6</v>
      </c>
      <c r="I25" s="169">
        <f t="shared" si="42"/>
        <v>954</v>
      </c>
      <c r="J25" s="168">
        <v>0</v>
      </c>
      <c r="K25" s="169">
        <f t="shared" si="43"/>
        <v>0</v>
      </c>
      <c r="L25" s="169">
        <v>21</v>
      </c>
      <c r="M25" s="169">
        <f t="shared" si="44"/>
        <v>0</v>
      </c>
      <c r="N25" s="169">
        <v>1.4999999999999999E-4</v>
      </c>
      <c r="O25" s="169">
        <f t="shared" si="45"/>
        <v>0.01</v>
      </c>
      <c r="P25" s="169">
        <v>0</v>
      </c>
      <c r="Q25" s="169">
        <f t="shared" si="46"/>
        <v>0</v>
      </c>
      <c r="R25" s="169"/>
      <c r="S25" s="169"/>
      <c r="T25" s="170">
        <v>0</v>
      </c>
      <c r="U25" s="169">
        <f t="shared" si="47"/>
        <v>0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/>
      <c r="AF25" s="151"/>
      <c r="AG25" s="151" t="s">
        <v>89</v>
      </c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22.5" outlineLevel="1" x14ac:dyDescent="0.2">
      <c r="A26" s="152">
        <v>16</v>
      </c>
      <c r="B26" s="184" t="s">
        <v>204</v>
      </c>
      <c r="C26" s="186" t="s">
        <v>203</v>
      </c>
      <c r="D26" s="162" t="s">
        <v>90</v>
      </c>
      <c r="E26" s="183">
        <v>80</v>
      </c>
      <c r="F26" s="187">
        <v>0</v>
      </c>
      <c r="G26" s="169">
        <f t="shared" si="41"/>
        <v>0</v>
      </c>
      <c r="H26" s="168">
        <v>6</v>
      </c>
      <c r="I26" s="169">
        <f t="shared" si="42"/>
        <v>480</v>
      </c>
      <c r="J26" s="168">
        <v>0</v>
      </c>
      <c r="K26" s="169">
        <f t="shared" si="43"/>
        <v>0</v>
      </c>
      <c r="L26" s="169">
        <v>21</v>
      </c>
      <c r="M26" s="169">
        <f t="shared" si="44"/>
        <v>0</v>
      </c>
      <c r="N26" s="169">
        <v>6.9999999999999994E-5</v>
      </c>
      <c r="O26" s="169">
        <f t="shared" si="45"/>
        <v>0.01</v>
      </c>
      <c r="P26" s="169">
        <v>0</v>
      </c>
      <c r="Q26" s="169">
        <f t="shared" si="46"/>
        <v>0</v>
      </c>
      <c r="R26" s="169"/>
      <c r="S26" s="169"/>
      <c r="T26" s="170">
        <v>0</v>
      </c>
      <c r="U26" s="169">
        <f t="shared" si="47"/>
        <v>0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89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17</v>
      </c>
      <c r="B27" s="152" t="s">
        <v>92</v>
      </c>
      <c r="C27" s="178" t="s">
        <v>93</v>
      </c>
      <c r="D27" s="162" t="s">
        <v>87</v>
      </c>
      <c r="E27" s="183">
        <v>200</v>
      </c>
      <c r="F27" s="187">
        <v>0</v>
      </c>
      <c r="G27" s="169">
        <f t="shared" ref="G27:G28" si="55">ROUND(E27*F27,2)</f>
        <v>0</v>
      </c>
      <c r="H27" s="168">
        <v>6.1</v>
      </c>
      <c r="I27" s="169">
        <f t="shared" ref="I27:I28" si="56">ROUND(E27*H27,2)</f>
        <v>1220</v>
      </c>
      <c r="J27" s="168">
        <v>0</v>
      </c>
      <c r="K27" s="169">
        <f t="shared" ref="K27:K28" si="57">ROUND(E27*J27,2)</f>
        <v>0</v>
      </c>
      <c r="L27" s="169">
        <v>21</v>
      </c>
      <c r="M27" s="169">
        <f t="shared" ref="M27:M28" si="58">G27*(1+L27/100)</f>
        <v>0</v>
      </c>
      <c r="N27" s="169">
        <v>0</v>
      </c>
      <c r="O27" s="169">
        <f t="shared" ref="O27:O28" si="59">ROUND(E27*N27,2)</f>
        <v>0</v>
      </c>
      <c r="P27" s="169">
        <v>0</v>
      </c>
      <c r="Q27" s="169">
        <f t="shared" ref="Q27:Q28" si="60">ROUND(E27*P27,2)</f>
        <v>0</v>
      </c>
      <c r="R27" s="169"/>
      <c r="S27" s="169"/>
      <c r="T27" s="170">
        <v>0</v>
      </c>
      <c r="U27" s="169">
        <f t="shared" ref="U27:U28" si="61">ROUND(E27*T27,2)</f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/>
      <c r="AF27" s="151"/>
      <c r="AG27" s="151" t="s">
        <v>89</v>
      </c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18</v>
      </c>
      <c r="B28" s="152" t="s">
        <v>227</v>
      </c>
      <c r="C28" s="178" t="s">
        <v>226</v>
      </c>
      <c r="D28" s="162" t="s">
        <v>90</v>
      </c>
      <c r="E28" s="183">
        <v>12</v>
      </c>
      <c r="F28" s="187">
        <v>0</v>
      </c>
      <c r="G28" s="169">
        <f t="shared" si="55"/>
        <v>0</v>
      </c>
      <c r="H28" s="168">
        <v>6.1</v>
      </c>
      <c r="I28" s="169">
        <f t="shared" si="56"/>
        <v>73.2</v>
      </c>
      <c r="J28" s="168">
        <v>0</v>
      </c>
      <c r="K28" s="169">
        <f t="shared" si="57"/>
        <v>0</v>
      </c>
      <c r="L28" s="169">
        <v>21</v>
      </c>
      <c r="M28" s="169">
        <f t="shared" si="58"/>
        <v>0</v>
      </c>
      <c r="N28" s="169">
        <v>0</v>
      </c>
      <c r="O28" s="169">
        <f t="shared" si="59"/>
        <v>0</v>
      </c>
      <c r="P28" s="169">
        <v>0</v>
      </c>
      <c r="Q28" s="169">
        <f t="shared" si="60"/>
        <v>0</v>
      </c>
      <c r="R28" s="169"/>
      <c r="S28" s="169"/>
      <c r="T28" s="170">
        <v>0</v>
      </c>
      <c r="U28" s="169">
        <f t="shared" si="61"/>
        <v>0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89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19</v>
      </c>
      <c r="B29" s="152" t="s">
        <v>228</v>
      </c>
      <c r="C29" s="178" t="s">
        <v>229</v>
      </c>
      <c r="D29" s="162" t="s">
        <v>87</v>
      </c>
      <c r="E29" s="183">
        <v>14</v>
      </c>
      <c r="F29" s="187">
        <v>0</v>
      </c>
      <c r="G29" s="169">
        <f t="shared" si="41"/>
        <v>0</v>
      </c>
      <c r="H29" s="168">
        <v>6.1</v>
      </c>
      <c r="I29" s="169">
        <f t="shared" si="42"/>
        <v>85.4</v>
      </c>
      <c r="J29" s="168">
        <v>0</v>
      </c>
      <c r="K29" s="169">
        <f t="shared" si="43"/>
        <v>0</v>
      </c>
      <c r="L29" s="169">
        <v>21</v>
      </c>
      <c r="M29" s="169">
        <f t="shared" si="44"/>
        <v>0</v>
      </c>
      <c r="N29" s="169">
        <v>0</v>
      </c>
      <c r="O29" s="169">
        <f t="shared" si="45"/>
        <v>0</v>
      </c>
      <c r="P29" s="169">
        <v>0</v>
      </c>
      <c r="Q29" s="169">
        <f t="shared" si="46"/>
        <v>0</v>
      </c>
      <c r="R29" s="169"/>
      <c r="S29" s="169"/>
      <c r="T29" s="170">
        <v>0</v>
      </c>
      <c r="U29" s="169">
        <f t="shared" si="47"/>
        <v>0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89</v>
      </c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20</v>
      </c>
      <c r="B30" s="184" t="s">
        <v>122</v>
      </c>
      <c r="C30" s="178" t="s">
        <v>118</v>
      </c>
      <c r="D30" s="162" t="s">
        <v>87</v>
      </c>
      <c r="E30" s="183">
        <v>26</v>
      </c>
      <c r="F30" s="187">
        <v>0</v>
      </c>
      <c r="G30" s="169">
        <f t="shared" si="41"/>
        <v>0</v>
      </c>
      <c r="H30" s="168">
        <v>501.84</v>
      </c>
      <c r="I30" s="169">
        <f t="shared" si="42"/>
        <v>13047.84</v>
      </c>
      <c r="J30" s="168">
        <v>0</v>
      </c>
      <c r="K30" s="169">
        <f t="shared" si="43"/>
        <v>0</v>
      </c>
      <c r="L30" s="169">
        <v>21</v>
      </c>
      <c r="M30" s="169">
        <f t="shared" si="44"/>
        <v>0</v>
      </c>
      <c r="N30" s="169">
        <v>0</v>
      </c>
      <c r="O30" s="169">
        <f t="shared" si="45"/>
        <v>0</v>
      </c>
      <c r="P30" s="169">
        <v>0</v>
      </c>
      <c r="Q30" s="169">
        <f t="shared" si="46"/>
        <v>0</v>
      </c>
      <c r="R30" s="169"/>
      <c r="S30" s="169"/>
      <c r="T30" s="170">
        <v>0</v>
      </c>
      <c r="U30" s="169">
        <f t="shared" si="47"/>
        <v>0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91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21</v>
      </c>
      <c r="B31" s="152" t="s">
        <v>119</v>
      </c>
      <c r="C31" s="178" t="s">
        <v>120</v>
      </c>
      <c r="D31" s="162" t="s">
        <v>87</v>
      </c>
      <c r="E31" s="183">
        <v>4</v>
      </c>
      <c r="F31" s="187">
        <v>0</v>
      </c>
      <c r="G31" s="169">
        <f t="shared" si="41"/>
        <v>0</v>
      </c>
      <c r="H31" s="168">
        <v>0.99</v>
      </c>
      <c r="I31" s="169">
        <f t="shared" si="42"/>
        <v>3.96</v>
      </c>
      <c r="J31" s="168">
        <v>0</v>
      </c>
      <c r="K31" s="169">
        <f t="shared" si="43"/>
        <v>0</v>
      </c>
      <c r="L31" s="169">
        <v>21</v>
      </c>
      <c r="M31" s="169">
        <f t="shared" si="44"/>
        <v>0</v>
      </c>
      <c r="N31" s="169">
        <v>0</v>
      </c>
      <c r="O31" s="169">
        <f t="shared" si="45"/>
        <v>0</v>
      </c>
      <c r="P31" s="169">
        <v>0</v>
      </c>
      <c r="Q31" s="169">
        <f t="shared" si="46"/>
        <v>0</v>
      </c>
      <c r="R31" s="169"/>
      <c r="S31" s="169"/>
      <c r="T31" s="170">
        <v>0</v>
      </c>
      <c r="U31" s="169">
        <f t="shared" si="47"/>
        <v>0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91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22</v>
      </c>
      <c r="B32" s="184" t="s">
        <v>121</v>
      </c>
      <c r="C32" s="178" t="s">
        <v>94</v>
      </c>
      <c r="D32" s="162" t="s">
        <v>95</v>
      </c>
      <c r="E32" s="183">
        <v>1</v>
      </c>
      <c r="F32" s="187">
        <v>0</v>
      </c>
      <c r="G32" s="169">
        <f t="shared" si="41"/>
        <v>0</v>
      </c>
      <c r="H32" s="168">
        <v>20000</v>
      </c>
      <c r="I32" s="169">
        <f t="shared" si="42"/>
        <v>20000</v>
      </c>
      <c r="J32" s="168">
        <v>0</v>
      </c>
      <c r="K32" s="169">
        <f t="shared" si="43"/>
        <v>0</v>
      </c>
      <c r="L32" s="169">
        <v>21</v>
      </c>
      <c r="M32" s="169">
        <f t="shared" si="44"/>
        <v>0</v>
      </c>
      <c r="N32" s="169">
        <v>0</v>
      </c>
      <c r="O32" s="169">
        <f t="shared" si="45"/>
        <v>0</v>
      </c>
      <c r="P32" s="169">
        <v>0</v>
      </c>
      <c r="Q32" s="169">
        <f t="shared" si="46"/>
        <v>0</v>
      </c>
      <c r="R32" s="169"/>
      <c r="S32" s="169"/>
      <c r="T32" s="170">
        <v>0</v>
      </c>
      <c r="U32" s="169">
        <f t="shared" si="47"/>
        <v>0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96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23</v>
      </c>
      <c r="B33" s="152" t="s">
        <v>123</v>
      </c>
      <c r="C33" s="178" t="s">
        <v>124</v>
      </c>
      <c r="D33" s="162" t="s">
        <v>95</v>
      </c>
      <c r="E33" s="183">
        <v>1</v>
      </c>
      <c r="F33" s="187">
        <v>0</v>
      </c>
      <c r="G33" s="169">
        <f t="shared" si="41"/>
        <v>0</v>
      </c>
      <c r="H33" s="168">
        <v>12000</v>
      </c>
      <c r="I33" s="169">
        <f t="shared" si="42"/>
        <v>12000</v>
      </c>
      <c r="J33" s="168">
        <v>0</v>
      </c>
      <c r="K33" s="169">
        <f t="shared" si="43"/>
        <v>0</v>
      </c>
      <c r="L33" s="169">
        <v>21</v>
      </c>
      <c r="M33" s="169">
        <f t="shared" si="44"/>
        <v>0</v>
      </c>
      <c r="N33" s="169">
        <v>0</v>
      </c>
      <c r="O33" s="169">
        <f t="shared" si="45"/>
        <v>0</v>
      </c>
      <c r="P33" s="169">
        <v>0</v>
      </c>
      <c r="Q33" s="169">
        <f t="shared" si="46"/>
        <v>0</v>
      </c>
      <c r="R33" s="169"/>
      <c r="S33" s="169"/>
      <c r="T33" s="170">
        <v>0</v>
      </c>
      <c r="U33" s="169">
        <f t="shared" si="47"/>
        <v>0</v>
      </c>
      <c r="V33" s="189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96</v>
      </c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58" t="s">
        <v>85</v>
      </c>
      <c r="B34" s="158" t="s">
        <v>59</v>
      </c>
      <c r="C34" s="179" t="s">
        <v>60</v>
      </c>
      <c r="D34" s="163"/>
      <c r="E34" s="165"/>
      <c r="F34" s="171"/>
      <c r="G34" s="171">
        <f>SUMIF(AG35:AG58,"&lt;&gt;NOR",G35:G58)</f>
        <v>0</v>
      </c>
      <c r="H34" s="171"/>
      <c r="I34" s="171">
        <f>SUM(I37:I58)</f>
        <v>182000</v>
      </c>
      <c r="J34" s="171"/>
      <c r="K34" s="171">
        <f>SUM(K37:K58)</f>
        <v>26617.26</v>
      </c>
      <c r="L34" s="171"/>
      <c r="M34" s="171">
        <f>SUM(M37:M58)</f>
        <v>0</v>
      </c>
      <c r="N34" s="171"/>
      <c r="O34" s="171">
        <f>SUM(O37:O58)</f>
        <v>0.15</v>
      </c>
      <c r="P34" s="171"/>
      <c r="Q34" s="171">
        <f>SUM(Q37:Q58)</f>
        <v>0</v>
      </c>
      <c r="R34" s="171"/>
      <c r="S34" s="171"/>
      <c r="T34" s="172"/>
      <c r="U34" s="171">
        <f>SUM(U37:U58)</f>
        <v>5.03</v>
      </c>
      <c r="AG34" t="s">
        <v>86</v>
      </c>
    </row>
    <row r="35" spans="1:60" outlineLevel="1" x14ac:dyDescent="0.2">
      <c r="A35" s="152">
        <v>24</v>
      </c>
      <c r="B35" s="152" t="s">
        <v>248</v>
      </c>
      <c r="C35" s="178" t="s">
        <v>249</v>
      </c>
      <c r="D35" s="162" t="s">
        <v>101</v>
      </c>
      <c r="E35" s="183">
        <v>3</v>
      </c>
      <c r="F35" s="187">
        <v>0</v>
      </c>
      <c r="G35" s="169">
        <f t="shared" ref="G35" si="62">ROUND(E35*F35,2)</f>
        <v>0</v>
      </c>
      <c r="H35" s="168">
        <v>0</v>
      </c>
      <c r="I35" s="169">
        <f t="shared" ref="I35" si="63">ROUND(E35*H35,2)</f>
        <v>0</v>
      </c>
      <c r="J35" s="168">
        <v>65</v>
      </c>
      <c r="K35" s="169">
        <f t="shared" ref="K35" si="64">ROUND(E35*J35,2)</f>
        <v>195</v>
      </c>
      <c r="L35" s="169">
        <v>21</v>
      </c>
      <c r="M35" s="169">
        <f t="shared" ref="M35" si="65">G35*(1+L35/100)</f>
        <v>0</v>
      </c>
      <c r="N35" s="169">
        <v>0</v>
      </c>
      <c r="O35" s="169">
        <f t="shared" ref="O35" si="66">ROUND(E35*N35,2)</f>
        <v>0</v>
      </c>
      <c r="P35" s="169">
        <v>0</v>
      </c>
      <c r="Q35" s="169">
        <f t="shared" ref="Q35" si="67">ROUND(E35*P35,2)</f>
        <v>0</v>
      </c>
      <c r="R35" s="169"/>
      <c r="S35" s="169"/>
      <c r="T35" s="170">
        <v>0</v>
      </c>
      <c r="U35" s="169">
        <f t="shared" ref="U35" si="68">ROUND(E35*T35,2)</f>
        <v>0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97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52">
        <v>25</v>
      </c>
      <c r="B36" s="152" t="s">
        <v>246</v>
      </c>
      <c r="C36" s="178" t="s">
        <v>247</v>
      </c>
      <c r="D36" s="162" t="s">
        <v>87</v>
      </c>
      <c r="E36" s="183">
        <v>1</v>
      </c>
      <c r="F36" s="187">
        <v>0</v>
      </c>
      <c r="G36" s="169">
        <f t="shared" ref="G36" si="69">ROUND(E36*F36,2)</f>
        <v>0</v>
      </c>
      <c r="H36" s="168">
        <v>0</v>
      </c>
      <c r="I36" s="169">
        <f t="shared" ref="I36" si="70">ROUND(E36*H36,2)</f>
        <v>0</v>
      </c>
      <c r="J36" s="168">
        <v>65</v>
      </c>
      <c r="K36" s="169">
        <f t="shared" ref="K36" si="71">ROUND(E36*J36,2)</f>
        <v>65</v>
      </c>
      <c r="L36" s="169">
        <v>21</v>
      </c>
      <c r="M36" s="169">
        <f t="shared" ref="M36" si="72">G36*(1+L36/100)</f>
        <v>0</v>
      </c>
      <c r="N36" s="169">
        <v>0</v>
      </c>
      <c r="O36" s="169">
        <f t="shared" ref="O36" si="73">ROUND(E36*N36,2)</f>
        <v>0</v>
      </c>
      <c r="P36" s="169">
        <v>0</v>
      </c>
      <c r="Q36" s="169">
        <f t="shared" ref="Q36" si="74">ROUND(E36*P36,2)</f>
        <v>0</v>
      </c>
      <c r="R36" s="169"/>
      <c r="S36" s="169"/>
      <c r="T36" s="170">
        <v>0</v>
      </c>
      <c r="U36" s="169">
        <f t="shared" ref="U36" si="75">ROUND(E36*T36,2)</f>
        <v>0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97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26</v>
      </c>
      <c r="B37" s="152" t="s">
        <v>98</v>
      </c>
      <c r="C37" s="178" t="s">
        <v>99</v>
      </c>
      <c r="D37" s="162" t="s">
        <v>87</v>
      </c>
      <c r="E37" s="183">
        <v>2</v>
      </c>
      <c r="F37" s="187">
        <v>0</v>
      </c>
      <c r="G37" s="169">
        <f t="shared" ref="G37:G40" si="76">ROUND(E37*F37,2)</f>
        <v>0</v>
      </c>
      <c r="H37" s="168">
        <v>0</v>
      </c>
      <c r="I37" s="169">
        <f t="shared" ref="I37:I40" si="77">ROUND(E37*H37,2)</f>
        <v>0</v>
      </c>
      <c r="J37" s="168">
        <v>65</v>
      </c>
      <c r="K37" s="169">
        <f t="shared" ref="K37:K40" si="78">ROUND(E37*J37,2)</f>
        <v>130</v>
      </c>
      <c r="L37" s="169">
        <v>21</v>
      </c>
      <c r="M37" s="169">
        <f t="shared" ref="M37:M40" si="79">G37*(1+L37/100)</f>
        <v>0</v>
      </c>
      <c r="N37" s="169">
        <v>0</v>
      </c>
      <c r="O37" s="169">
        <f t="shared" ref="O37:O40" si="80">ROUND(E37*N37,2)</f>
        <v>0</v>
      </c>
      <c r="P37" s="169">
        <v>0</v>
      </c>
      <c r="Q37" s="169">
        <f t="shared" ref="Q37:Q40" si="81">ROUND(E37*P37,2)</f>
        <v>0</v>
      </c>
      <c r="R37" s="169"/>
      <c r="S37" s="169"/>
      <c r="T37" s="170">
        <v>0</v>
      </c>
      <c r="U37" s="169">
        <f t="shared" ref="U37:U40" si="82">ROUND(E37*T37,2)</f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97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27</v>
      </c>
      <c r="B38" s="152" t="s">
        <v>125</v>
      </c>
      <c r="C38" s="186" t="s">
        <v>126</v>
      </c>
      <c r="D38" s="162" t="s">
        <v>87</v>
      </c>
      <c r="E38" s="183">
        <v>5</v>
      </c>
      <c r="F38" s="187">
        <v>0</v>
      </c>
      <c r="G38" s="169">
        <f t="shared" ref="G38" si="83">ROUND(E38*F38,2)</f>
        <v>0</v>
      </c>
      <c r="H38" s="168">
        <v>0</v>
      </c>
      <c r="I38" s="169">
        <f t="shared" ref="I38" si="84">ROUND(E38*H38,2)</f>
        <v>0</v>
      </c>
      <c r="J38" s="168">
        <v>520</v>
      </c>
      <c r="K38" s="169">
        <f t="shared" ref="K38" si="85">ROUND(E38*J38,2)</f>
        <v>2600</v>
      </c>
      <c r="L38" s="169">
        <v>21</v>
      </c>
      <c r="M38" s="169">
        <f t="shared" ref="M38" si="86">G38*(1+L38/100)</f>
        <v>0</v>
      </c>
      <c r="N38" s="169">
        <v>0</v>
      </c>
      <c r="O38" s="169">
        <f t="shared" ref="O38" si="87">ROUND(E38*N38,2)</f>
        <v>0</v>
      </c>
      <c r="P38" s="169">
        <v>0</v>
      </c>
      <c r="Q38" s="169">
        <f t="shared" ref="Q38" si="88">ROUND(E38*P38,2)</f>
        <v>0</v>
      </c>
      <c r="R38" s="169"/>
      <c r="S38" s="169"/>
      <c r="T38" s="170">
        <v>0</v>
      </c>
      <c r="U38" s="169">
        <f t="shared" ref="U38" si="89"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97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28</v>
      </c>
      <c r="B39" s="152" t="s">
        <v>231</v>
      </c>
      <c r="C39" s="186" t="s">
        <v>232</v>
      </c>
      <c r="D39" s="162" t="s">
        <v>87</v>
      </c>
      <c r="E39" s="183">
        <v>14</v>
      </c>
      <c r="F39" s="187">
        <v>0</v>
      </c>
      <c r="G39" s="169">
        <f t="shared" si="76"/>
        <v>0</v>
      </c>
      <c r="H39" s="168">
        <v>0</v>
      </c>
      <c r="I39" s="169">
        <f t="shared" si="77"/>
        <v>0</v>
      </c>
      <c r="J39" s="168">
        <v>520</v>
      </c>
      <c r="K39" s="169">
        <f t="shared" si="78"/>
        <v>7280</v>
      </c>
      <c r="L39" s="169">
        <v>21</v>
      </c>
      <c r="M39" s="169">
        <f t="shared" si="79"/>
        <v>0</v>
      </c>
      <c r="N39" s="169">
        <v>0</v>
      </c>
      <c r="O39" s="169">
        <f t="shared" si="80"/>
        <v>0</v>
      </c>
      <c r="P39" s="169">
        <v>0</v>
      </c>
      <c r="Q39" s="169">
        <f t="shared" si="81"/>
        <v>0</v>
      </c>
      <c r="R39" s="169"/>
      <c r="S39" s="169"/>
      <c r="T39" s="170">
        <v>0</v>
      </c>
      <c r="U39" s="169">
        <f t="shared" si="82"/>
        <v>0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/>
      <c r="AF39" s="151"/>
      <c r="AG39" s="151" t="s">
        <v>97</v>
      </c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52">
        <v>29</v>
      </c>
      <c r="B40" s="184" t="s">
        <v>212</v>
      </c>
      <c r="C40" s="186" t="s">
        <v>230</v>
      </c>
      <c r="D40" s="162" t="s">
        <v>87</v>
      </c>
      <c r="E40" s="183">
        <v>26</v>
      </c>
      <c r="F40" s="187">
        <v>0</v>
      </c>
      <c r="G40" s="169">
        <f t="shared" si="76"/>
        <v>0</v>
      </c>
      <c r="H40" s="168">
        <v>5000</v>
      </c>
      <c r="I40" s="169">
        <f t="shared" si="77"/>
        <v>130000</v>
      </c>
      <c r="J40" s="168">
        <v>0</v>
      </c>
      <c r="K40" s="169">
        <f t="shared" si="78"/>
        <v>0</v>
      </c>
      <c r="L40" s="169">
        <v>21</v>
      </c>
      <c r="M40" s="169">
        <f t="shared" si="79"/>
        <v>0</v>
      </c>
      <c r="N40" s="169">
        <v>0</v>
      </c>
      <c r="O40" s="169">
        <f t="shared" si="80"/>
        <v>0</v>
      </c>
      <c r="P40" s="169">
        <v>0</v>
      </c>
      <c r="Q40" s="169">
        <f t="shared" si="81"/>
        <v>0</v>
      </c>
      <c r="R40" s="169"/>
      <c r="S40" s="169"/>
      <c r="T40" s="170">
        <v>0</v>
      </c>
      <c r="U40" s="169">
        <f t="shared" si="82"/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97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30</v>
      </c>
      <c r="B41" s="184" t="s">
        <v>214</v>
      </c>
      <c r="C41" s="186" t="s">
        <v>215</v>
      </c>
      <c r="D41" s="162" t="s">
        <v>87</v>
      </c>
      <c r="E41" s="183">
        <v>26</v>
      </c>
      <c r="F41" s="187">
        <v>0</v>
      </c>
      <c r="G41" s="169">
        <f t="shared" ref="G41:G42" si="90">ROUND(E41*F41,2)</f>
        <v>0</v>
      </c>
      <c r="H41" s="168">
        <v>2000</v>
      </c>
      <c r="I41" s="169">
        <f t="shared" ref="I41:I42" si="91">ROUND(E41*H41,2)</f>
        <v>52000</v>
      </c>
      <c r="J41" s="168">
        <v>0</v>
      </c>
      <c r="K41" s="169">
        <f t="shared" ref="K41:K42" si="92">ROUND(E41*J41,2)</f>
        <v>0</v>
      </c>
      <c r="L41" s="169">
        <v>21</v>
      </c>
      <c r="M41" s="169">
        <f t="shared" ref="M41:M42" si="93">G41*(1+L41/100)</f>
        <v>0</v>
      </c>
      <c r="N41" s="169">
        <v>0</v>
      </c>
      <c r="O41" s="169">
        <f t="shared" ref="O41:O42" si="94">ROUND(E41*N41,2)</f>
        <v>0</v>
      </c>
      <c r="P41" s="169">
        <v>0</v>
      </c>
      <c r="Q41" s="169">
        <f t="shared" ref="Q41:Q42" si="95">ROUND(E41*P41,2)</f>
        <v>0</v>
      </c>
      <c r="R41" s="169"/>
      <c r="S41" s="169"/>
      <c r="T41" s="170">
        <v>0</v>
      </c>
      <c r="U41" s="169">
        <f t="shared" ref="U41:U42" si="96">ROUND(E41*T41,2)</f>
        <v>0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/>
      <c r="AF41" s="151"/>
      <c r="AG41" s="151" t="s">
        <v>97</v>
      </c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2">
        <v>31</v>
      </c>
      <c r="B42" s="152" t="s">
        <v>233</v>
      </c>
      <c r="C42" s="178" t="s">
        <v>234</v>
      </c>
      <c r="D42" s="162" t="s">
        <v>90</v>
      </c>
      <c r="E42" s="183">
        <v>60</v>
      </c>
      <c r="F42" s="187">
        <v>0</v>
      </c>
      <c r="G42" s="169">
        <f t="shared" si="90"/>
        <v>0</v>
      </c>
      <c r="H42" s="168">
        <v>0</v>
      </c>
      <c r="I42" s="169">
        <f t="shared" si="91"/>
        <v>0</v>
      </c>
      <c r="J42" s="168">
        <v>10</v>
      </c>
      <c r="K42" s="169">
        <f t="shared" si="92"/>
        <v>600</v>
      </c>
      <c r="L42" s="169">
        <v>21</v>
      </c>
      <c r="M42" s="169">
        <f t="shared" si="93"/>
        <v>0</v>
      </c>
      <c r="N42" s="169">
        <v>0</v>
      </c>
      <c r="O42" s="169">
        <f t="shared" si="94"/>
        <v>0</v>
      </c>
      <c r="P42" s="169">
        <v>0</v>
      </c>
      <c r="Q42" s="169">
        <f t="shared" si="95"/>
        <v>0</v>
      </c>
      <c r="R42" s="169"/>
      <c r="S42" s="169"/>
      <c r="T42" s="170">
        <v>0</v>
      </c>
      <c r="U42" s="169">
        <f t="shared" si="96"/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97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>
        <v>32</v>
      </c>
      <c r="B43" s="152" t="s">
        <v>127</v>
      </c>
      <c r="C43" s="178" t="s">
        <v>128</v>
      </c>
      <c r="D43" s="162" t="s">
        <v>90</v>
      </c>
      <c r="E43" s="183">
        <v>80</v>
      </c>
      <c r="F43" s="187">
        <v>0</v>
      </c>
      <c r="G43" s="169">
        <f t="shared" ref="G43:G58" si="97">ROUND(E43*F43,2)</f>
        <v>0</v>
      </c>
      <c r="H43" s="168">
        <v>0</v>
      </c>
      <c r="I43" s="169">
        <f t="shared" ref="I43:I58" si="98">ROUND(E43*H43,2)</f>
        <v>0</v>
      </c>
      <c r="J43" s="168">
        <v>10</v>
      </c>
      <c r="K43" s="169">
        <f t="shared" ref="K43:K58" si="99">ROUND(E43*J43,2)</f>
        <v>800</v>
      </c>
      <c r="L43" s="169">
        <v>21</v>
      </c>
      <c r="M43" s="169">
        <f t="shared" ref="M43:M58" si="100">G43*(1+L43/100)</f>
        <v>0</v>
      </c>
      <c r="N43" s="169">
        <v>0</v>
      </c>
      <c r="O43" s="169">
        <f t="shared" ref="O43:O58" si="101">ROUND(E43*N43,2)</f>
        <v>0</v>
      </c>
      <c r="P43" s="169">
        <v>0</v>
      </c>
      <c r="Q43" s="169">
        <f t="shared" ref="Q43:Q58" si="102">ROUND(E43*P43,2)</f>
        <v>0</v>
      </c>
      <c r="R43" s="169"/>
      <c r="S43" s="169"/>
      <c r="T43" s="170">
        <v>0</v>
      </c>
      <c r="U43" s="169">
        <f t="shared" ref="U43:U58" si="103"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97</v>
      </c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33</v>
      </c>
      <c r="B44" s="152" t="s">
        <v>129</v>
      </c>
      <c r="C44" s="178" t="s">
        <v>130</v>
      </c>
      <c r="D44" s="162" t="s">
        <v>90</v>
      </c>
      <c r="E44" s="183">
        <v>75</v>
      </c>
      <c r="F44" s="187">
        <v>0</v>
      </c>
      <c r="G44" s="169">
        <f t="shared" si="97"/>
        <v>0</v>
      </c>
      <c r="H44" s="168">
        <v>0</v>
      </c>
      <c r="I44" s="169">
        <f t="shared" si="98"/>
        <v>0</v>
      </c>
      <c r="J44" s="168">
        <v>16.8</v>
      </c>
      <c r="K44" s="169">
        <f t="shared" si="99"/>
        <v>1260</v>
      </c>
      <c r="L44" s="169">
        <v>21</v>
      </c>
      <c r="M44" s="169">
        <f t="shared" si="100"/>
        <v>0</v>
      </c>
      <c r="N44" s="169">
        <v>0</v>
      </c>
      <c r="O44" s="169">
        <f t="shared" si="101"/>
        <v>0</v>
      </c>
      <c r="P44" s="169">
        <v>0</v>
      </c>
      <c r="Q44" s="169">
        <f t="shared" si="102"/>
        <v>0</v>
      </c>
      <c r="R44" s="169"/>
      <c r="S44" s="169"/>
      <c r="T44" s="170">
        <v>0</v>
      </c>
      <c r="U44" s="169">
        <f t="shared" si="103"/>
        <v>0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97</v>
      </c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34</v>
      </c>
      <c r="B45" s="152" t="s">
        <v>216</v>
      </c>
      <c r="C45" s="178" t="s">
        <v>217</v>
      </c>
      <c r="D45" s="162" t="s">
        <v>90</v>
      </c>
      <c r="E45" s="183">
        <v>80</v>
      </c>
      <c r="F45" s="187">
        <v>0</v>
      </c>
      <c r="G45" s="169">
        <f t="shared" si="97"/>
        <v>0</v>
      </c>
      <c r="H45" s="168">
        <v>0</v>
      </c>
      <c r="I45" s="169">
        <f t="shared" si="98"/>
        <v>0</v>
      </c>
      <c r="J45" s="168">
        <v>16.8</v>
      </c>
      <c r="K45" s="169">
        <f t="shared" si="99"/>
        <v>1344</v>
      </c>
      <c r="L45" s="169">
        <v>21</v>
      </c>
      <c r="M45" s="169">
        <f t="shared" si="100"/>
        <v>0</v>
      </c>
      <c r="N45" s="169">
        <v>0</v>
      </c>
      <c r="O45" s="169">
        <f t="shared" si="101"/>
        <v>0</v>
      </c>
      <c r="P45" s="169">
        <v>0</v>
      </c>
      <c r="Q45" s="169">
        <f t="shared" si="102"/>
        <v>0</v>
      </c>
      <c r="R45" s="169"/>
      <c r="S45" s="169"/>
      <c r="T45" s="170">
        <v>5.0959999999999998E-2</v>
      </c>
      <c r="U45" s="169">
        <f t="shared" si="103"/>
        <v>4.08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 t="s">
        <v>97</v>
      </c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35</v>
      </c>
      <c r="B46" s="152" t="s">
        <v>131</v>
      </c>
      <c r="C46" s="178" t="s">
        <v>132</v>
      </c>
      <c r="D46" s="162" t="s">
        <v>87</v>
      </c>
      <c r="E46" s="183">
        <v>200</v>
      </c>
      <c r="F46" s="187">
        <v>0</v>
      </c>
      <c r="G46" s="169">
        <f t="shared" si="97"/>
        <v>0</v>
      </c>
      <c r="H46" s="168">
        <v>0</v>
      </c>
      <c r="I46" s="169">
        <f t="shared" si="98"/>
        <v>0</v>
      </c>
      <c r="J46" s="168">
        <v>9.4700000000000006</v>
      </c>
      <c r="K46" s="169">
        <f t="shared" si="99"/>
        <v>1894</v>
      </c>
      <c r="L46" s="169">
        <v>21</v>
      </c>
      <c r="M46" s="169">
        <f t="shared" si="100"/>
        <v>0</v>
      </c>
      <c r="N46" s="169">
        <v>0</v>
      </c>
      <c r="O46" s="169">
        <f t="shared" si="101"/>
        <v>0</v>
      </c>
      <c r="P46" s="169">
        <v>0</v>
      </c>
      <c r="Q46" s="169">
        <f t="shared" si="102"/>
        <v>0</v>
      </c>
      <c r="R46" s="169"/>
      <c r="S46" s="169"/>
      <c r="T46" s="170">
        <v>0</v>
      </c>
      <c r="U46" s="169">
        <f t="shared" si="103"/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97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36</v>
      </c>
      <c r="B47" s="152" t="s">
        <v>235</v>
      </c>
      <c r="C47" s="178" t="s">
        <v>236</v>
      </c>
      <c r="D47" s="162" t="s">
        <v>90</v>
      </c>
      <c r="E47" s="183">
        <v>12</v>
      </c>
      <c r="F47" s="187">
        <v>0</v>
      </c>
      <c r="G47" s="169">
        <f t="shared" ref="G47" si="104">ROUND(E47*F47,2)</f>
        <v>0</v>
      </c>
      <c r="H47" s="168">
        <v>0</v>
      </c>
      <c r="I47" s="169">
        <f t="shared" ref="I47" si="105">ROUND(E47*H47,2)</f>
        <v>0</v>
      </c>
      <c r="J47" s="168">
        <v>9.4700000000000006</v>
      </c>
      <c r="K47" s="169">
        <f t="shared" ref="K47" si="106">ROUND(E47*J47,2)</f>
        <v>113.64</v>
      </c>
      <c r="L47" s="169">
        <v>21</v>
      </c>
      <c r="M47" s="169">
        <f t="shared" ref="M47" si="107">G47*(1+L47/100)</f>
        <v>0</v>
      </c>
      <c r="N47" s="169">
        <v>0</v>
      </c>
      <c r="O47" s="169">
        <f t="shared" ref="O47" si="108">ROUND(E47*N47,2)</f>
        <v>0</v>
      </c>
      <c r="P47" s="169">
        <v>0</v>
      </c>
      <c r="Q47" s="169">
        <f t="shared" ref="Q47" si="109">ROUND(E47*P47,2)</f>
        <v>0</v>
      </c>
      <c r="R47" s="169"/>
      <c r="S47" s="169"/>
      <c r="T47" s="170">
        <v>0</v>
      </c>
      <c r="U47" s="169">
        <f t="shared" ref="U47" si="110"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97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52">
        <v>37</v>
      </c>
      <c r="B48" s="152" t="s">
        <v>237</v>
      </c>
      <c r="C48" s="178" t="s">
        <v>238</v>
      </c>
      <c r="D48" s="162" t="s">
        <v>87</v>
      </c>
      <c r="E48" s="183">
        <v>14</v>
      </c>
      <c r="F48" s="187">
        <v>0</v>
      </c>
      <c r="G48" s="169">
        <f t="shared" si="97"/>
        <v>0</v>
      </c>
      <c r="H48" s="168">
        <v>0</v>
      </c>
      <c r="I48" s="169">
        <f t="shared" si="98"/>
        <v>0</v>
      </c>
      <c r="J48" s="168">
        <v>9.4700000000000006</v>
      </c>
      <c r="K48" s="169">
        <f t="shared" si="99"/>
        <v>132.58000000000001</v>
      </c>
      <c r="L48" s="169">
        <v>21</v>
      </c>
      <c r="M48" s="169">
        <f t="shared" si="100"/>
        <v>0</v>
      </c>
      <c r="N48" s="169">
        <v>0</v>
      </c>
      <c r="O48" s="169">
        <f t="shared" si="101"/>
        <v>0</v>
      </c>
      <c r="P48" s="169">
        <v>0</v>
      </c>
      <c r="Q48" s="169">
        <f t="shared" si="102"/>
        <v>0</v>
      </c>
      <c r="R48" s="169"/>
      <c r="S48" s="169"/>
      <c r="T48" s="170">
        <v>0</v>
      </c>
      <c r="U48" s="169">
        <f t="shared" si="103"/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97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52">
        <v>38</v>
      </c>
      <c r="B49" s="152" t="s">
        <v>133</v>
      </c>
      <c r="C49" s="178" t="s">
        <v>134</v>
      </c>
      <c r="D49" s="162" t="s">
        <v>87</v>
      </c>
      <c r="E49" s="183">
        <v>26</v>
      </c>
      <c r="F49" s="187">
        <v>0</v>
      </c>
      <c r="G49" s="169">
        <f t="shared" si="97"/>
        <v>0</v>
      </c>
      <c r="H49" s="168">
        <v>0</v>
      </c>
      <c r="I49" s="169">
        <f t="shared" si="98"/>
        <v>0</v>
      </c>
      <c r="J49" s="168">
        <v>8.3000000000000007</v>
      </c>
      <c r="K49" s="169">
        <f t="shared" si="99"/>
        <v>215.8</v>
      </c>
      <c r="L49" s="169">
        <v>21</v>
      </c>
      <c r="M49" s="169">
        <f t="shared" si="100"/>
        <v>0</v>
      </c>
      <c r="N49" s="169">
        <v>0</v>
      </c>
      <c r="O49" s="169">
        <f t="shared" si="101"/>
        <v>0</v>
      </c>
      <c r="P49" s="169">
        <v>0</v>
      </c>
      <c r="Q49" s="169">
        <f t="shared" si="102"/>
        <v>0</v>
      </c>
      <c r="R49" s="169"/>
      <c r="S49" s="169"/>
      <c r="T49" s="170">
        <v>2.5000000000000001E-2</v>
      </c>
      <c r="U49" s="169">
        <f t="shared" si="103"/>
        <v>0.65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97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>
        <v>39</v>
      </c>
      <c r="B50" s="152" t="s">
        <v>135</v>
      </c>
      <c r="C50" s="178" t="s">
        <v>136</v>
      </c>
      <c r="D50" s="188" t="s">
        <v>108</v>
      </c>
      <c r="E50" s="183">
        <v>0.2</v>
      </c>
      <c r="F50" s="187">
        <v>0</v>
      </c>
      <c r="G50" s="169">
        <f t="shared" si="97"/>
        <v>0</v>
      </c>
      <c r="H50" s="168">
        <v>0</v>
      </c>
      <c r="I50" s="169">
        <f t="shared" si="98"/>
        <v>0</v>
      </c>
      <c r="J50" s="168">
        <v>15.2</v>
      </c>
      <c r="K50" s="169">
        <f t="shared" si="99"/>
        <v>3.04</v>
      </c>
      <c r="L50" s="169">
        <v>21</v>
      </c>
      <c r="M50" s="169">
        <f t="shared" si="100"/>
        <v>0</v>
      </c>
      <c r="N50" s="169">
        <v>0</v>
      </c>
      <c r="O50" s="169">
        <f t="shared" si="101"/>
        <v>0</v>
      </c>
      <c r="P50" s="169">
        <v>0</v>
      </c>
      <c r="Q50" s="169">
        <f t="shared" si="102"/>
        <v>0</v>
      </c>
      <c r="R50" s="169"/>
      <c r="S50" s="169"/>
      <c r="T50" s="170">
        <v>1.55E-2</v>
      </c>
      <c r="U50" s="169">
        <f t="shared" si="103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97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ht="22.5" outlineLevel="1" x14ac:dyDescent="0.2">
      <c r="A51" s="152">
        <v>40</v>
      </c>
      <c r="B51" s="152" t="s">
        <v>137</v>
      </c>
      <c r="C51" s="178" t="s">
        <v>138</v>
      </c>
      <c r="D51" s="162" t="s">
        <v>87</v>
      </c>
      <c r="E51" s="183">
        <v>6</v>
      </c>
      <c r="F51" s="187">
        <v>0</v>
      </c>
      <c r="G51" s="169">
        <f t="shared" ref="G51" si="111">ROUND(E51*F51,2)</f>
        <v>0</v>
      </c>
      <c r="H51" s="168">
        <v>0</v>
      </c>
      <c r="I51" s="169">
        <f t="shared" ref="I51" si="112">ROUND(E51*H51,2)</f>
        <v>0</v>
      </c>
      <c r="J51" s="168">
        <v>210</v>
      </c>
      <c r="K51" s="169">
        <f t="shared" ref="K51" si="113">ROUND(E51*J51,2)</f>
        <v>1260</v>
      </c>
      <c r="L51" s="169">
        <v>21</v>
      </c>
      <c r="M51" s="169">
        <f t="shared" ref="M51" si="114">G51*(1+L51/100)</f>
        <v>0</v>
      </c>
      <c r="N51" s="169">
        <v>3.7599999999999999E-3</v>
      </c>
      <c r="O51" s="169">
        <f t="shared" ref="O51" si="115">ROUND(E51*N51,2)</f>
        <v>0.02</v>
      </c>
      <c r="P51" s="169">
        <v>0</v>
      </c>
      <c r="Q51" s="169">
        <f t="shared" ref="Q51" si="116">ROUND(E51*P51,2)</f>
        <v>0</v>
      </c>
      <c r="R51" s="169"/>
      <c r="S51" s="169"/>
      <c r="T51" s="170">
        <v>0</v>
      </c>
      <c r="U51" s="169">
        <f t="shared" ref="U51" si="117">ROUND(E51*T51,2)</f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100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>
        <v>41</v>
      </c>
      <c r="B52" s="152" t="s">
        <v>221</v>
      </c>
      <c r="C52" s="178" t="s">
        <v>222</v>
      </c>
      <c r="D52" s="162" t="s">
        <v>90</v>
      </c>
      <c r="E52" s="183">
        <v>35</v>
      </c>
      <c r="F52" s="187">
        <v>0</v>
      </c>
      <c r="G52" s="169">
        <f t="shared" si="97"/>
        <v>0</v>
      </c>
      <c r="H52" s="168">
        <v>0</v>
      </c>
      <c r="I52" s="169">
        <f t="shared" si="98"/>
        <v>0</v>
      </c>
      <c r="J52" s="168">
        <v>210</v>
      </c>
      <c r="K52" s="169">
        <f t="shared" si="99"/>
        <v>7350</v>
      </c>
      <c r="L52" s="169">
        <v>21</v>
      </c>
      <c r="M52" s="169">
        <f t="shared" si="100"/>
        <v>0</v>
      </c>
      <c r="N52" s="169">
        <v>3.7599999999999999E-3</v>
      </c>
      <c r="O52" s="169">
        <f t="shared" si="101"/>
        <v>0.13</v>
      </c>
      <c r="P52" s="169">
        <v>0</v>
      </c>
      <c r="Q52" s="169">
        <f t="shared" si="102"/>
        <v>0</v>
      </c>
      <c r="R52" s="169"/>
      <c r="S52" s="169"/>
      <c r="T52" s="170">
        <v>0</v>
      </c>
      <c r="U52" s="169">
        <f t="shared" si="103"/>
        <v>0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/>
      <c r="AF52" s="151"/>
      <c r="AG52" s="151" t="s">
        <v>100</v>
      </c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52">
        <v>42</v>
      </c>
      <c r="B53" s="152" t="s">
        <v>139</v>
      </c>
      <c r="C53" s="186" t="s">
        <v>140</v>
      </c>
      <c r="D53" s="162" t="s">
        <v>87</v>
      </c>
      <c r="E53" s="183">
        <v>6</v>
      </c>
      <c r="F53" s="187">
        <v>0</v>
      </c>
      <c r="G53" s="169">
        <f t="shared" si="97"/>
        <v>0</v>
      </c>
      <c r="H53" s="168">
        <v>0</v>
      </c>
      <c r="I53" s="169">
        <f t="shared" si="98"/>
        <v>0</v>
      </c>
      <c r="J53" s="168">
        <v>16.7</v>
      </c>
      <c r="K53" s="169">
        <f t="shared" si="99"/>
        <v>100.2</v>
      </c>
      <c r="L53" s="169">
        <v>21</v>
      </c>
      <c r="M53" s="169">
        <f t="shared" si="100"/>
        <v>0</v>
      </c>
      <c r="N53" s="169">
        <v>0</v>
      </c>
      <c r="O53" s="169">
        <f t="shared" si="101"/>
        <v>0</v>
      </c>
      <c r="P53" s="169">
        <v>0</v>
      </c>
      <c r="Q53" s="169">
        <f t="shared" si="102"/>
        <v>0</v>
      </c>
      <c r="R53" s="169"/>
      <c r="S53" s="169"/>
      <c r="T53" s="170">
        <v>5.0500000000000003E-2</v>
      </c>
      <c r="U53" s="169">
        <f t="shared" si="103"/>
        <v>0.3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100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52">
        <v>43</v>
      </c>
      <c r="B54" s="184" t="s">
        <v>106</v>
      </c>
      <c r="C54" s="186" t="s">
        <v>107</v>
      </c>
      <c r="D54" s="188" t="s">
        <v>108</v>
      </c>
      <c r="E54" s="183">
        <v>50</v>
      </c>
      <c r="F54" s="187">
        <v>0</v>
      </c>
      <c r="G54" s="169">
        <f t="shared" ref="G54" si="118">ROUND(E54*F54,2)</f>
        <v>0</v>
      </c>
      <c r="H54" s="168">
        <v>0</v>
      </c>
      <c r="I54" s="169">
        <f t="shared" ref="I54" si="119">ROUND(E54*H54,2)</f>
        <v>0</v>
      </c>
      <c r="J54" s="168">
        <v>13</v>
      </c>
      <c r="K54" s="169">
        <f t="shared" ref="K54" si="120">ROUND(E54*J54,2)</f>
        <v>650</v>
      </c>
      <c r="L54" s="169">
        <v>21</v>
      </c>
      <c r="M54" s="169">
        <f t="shared" ref="M54" si="121">G54*(1+L54/100)</f>
        <v>0</v>
      </c>
      <c r="N54" s="169">
        <v>0</v>
      </c>
      <c r="O54" s="169">
        <f t="shared" ref="O54" si="122">ROUND(E54*N54,2)</f>
        <v>0</v>
      </c>
      <c r="P54" s="169">
        <v>0</v>
      </c>
      <c r="Q54" s="169">
        <f t="shared" ref="Q54" si="123">ROUND(E54*P54,2)</f>
        <v>0</v>
      </c>
      <c r="R54" s="169"/>
      <c r="S54" s="169"/>
      <c r="T54" s="170">
        <v>0</v>
      </c>
      <c r="U54" s="169">
        <f t="shared" ref="U54" si="124">ROUND(E54*T54,2)</f>
        <v>0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97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44</v>
      </c>
      <c r="B55" s="184" t="s">
        <v>109</v>
      </c>
      <c r="C55" s="186" t="s">
        <v>110</v>
      </c>
      <c r="D55" s="188" t="s">
        <v>108</v>
      </c>
      <c r="E55" s="183">
        <v>50</v>
      </c>
      <c r="F55" s="187">
        <v>0</v>
      </c>
      <c r="G55" s="169">
        <f t="shared" ref="G55:G57" si="125">ROUND(E55*F55,2)</f>
        <v>0</v>
      </c>
      <c r="H55" s="168">
        <v>0</v>
      </c>
      <c r="I55" s="169">
        <f t="shared" ref="I55:I57" si="126">ROUND(E55*H55,2)</f>
        <v>0</v>
      </c>
      <c r="J55" s="168">
        <v>13</v>
      </c>
      <c r="K55" s="169">
        <f t="shared" ref="K55:K57" si="127">ROUND(E55*J55,2)</f>
        <v>650</v>
      </c>
      <c r="L55" s="169">
        <v>21</v>
      </c>
      <c r="M55" s="169">
        <f t="shared" ref="M55:M57" si="128">G55*(1+L55/100)</f>
        <v>0</v>
      </c>
      <c r="N55" s="169">
        <v>0</v>
      </c>
      <c r="O55" s="169">
        <f t="shared" ref="O55:O57" si="129">ROUND(E55*N55,2)</f>
        <v>0</v>
      </c>
      <c r="P55" s="169">
        <v>0</v>
      </c>
      <c r="Q55" s="169">
        <f t="shared" ref="Q55:Q57" si="130">ROUND(E55*P55,2)</f>
        <v>0</v>
      </c>
      <c r="R55" s="169"/>
      <c r="S55" s="169"/>
      <c r="T55" s="170">
        <v>0</v>
      </c>
      <c r="U55" s="169">
        <f t="shared" ref="U55:U57" si="131">ROUND(E55*T55,2)</f>
        <v>0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97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45</v>
      </c>
      <c r="B56" s="184" t="s">
        <v>141</v>
      </c>
      <c r="C56" s="186" t="s">
        <v>142</v>
      </c>
      <c r="D56" s="188" t="s">
        <v>101</v>
      </c>
      <c r="E56" s="183">
        <v>6</v>
      </c>
      <c r="F56" s="187">
        <v>0</v>
      </c>
      <c r="G56" s="169">
        <f t="shared" ref="G56" si="132">ROUND(E56*F56,2)</f>
        <v>0</v>
      </c>
      <c r="H56" s="168">
        <v>0</v>
      </c>
      <c r="I56" s="169">
        <f t="shared" ref="I56" si="133">ROUND(E56*H56,2)</f>
        <v>0</v>
      </c>
      <c r="J56" s="168">
        <v>13</v>
      </c>
      <c r="K56" s="169">
        <f t="shared" ref="K56" si="134">ROUND(E56*J56,2)</f>
        <v>78</v>
      </c>
      <c r="L56" s="169">
        <v>21</v>
      </c>
      <c r="M56" s="169">
        <f t="shared" ref="M56" si="135">G56*(1+L56/100)</f>
        <v>0</v>
      </c>
      <c r="N56" s="169">
        <v>0</v>
      </c>
      <c r="O56" s="169">
        <f t="shared" ref="O56" si="136">ROUND(E56*N56,2)</f>
        <v>0</v>
      </c>
      <c r="P56" s="169">
        <v>0</v>
      </c>
      <c r="Q56" s="169">
        <f t="shared" ref="Q56" si="137">ROUND(E56*P56,2)</f>
        <v>0</v>
      </c>
      <c r="R56" s="169"/>
      <c r="S56" s="169"/>
      <c r="T56" s="170">
        <v>0</v>
      </c>
      <c r="U56" s="169">
        <f t="shared" ref="U56" si="138">ROUND(E56*T56,2)</f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97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>
        <v>46</v>
      </c>
      <c r="B57" s="184" t="s">
        <v>143</v>
      </c>
      <c r="C57" s="186" t="s">
        <v>144</v>
      </c>
      <c r="D57" s="188" t="s">
        <v>101</v>
      </c>
      <c r="E57" s="183">
        <v>4</v>
      </c>
      <c r="F57" s="187">
        <v>0</v>
      </c>
      <c r="G57" s="169">
        <f t="shared" si="125"/>
        <v>0</v>
      </c>
      <c r="H57" s="168">
        <v>0</v>
      </c>
      <c r="I57" s="169">
        <f t="shared" si="126"/>
        <v>0</v>
      </c>
      <c r="J57" s="168">
        <v>13</v>
      </c>
      <c r="K57" s="169">
        <f t="shared" si="127"/>
        <v>52</v>
      </c>
      <c r="L57" s="169">
        <v>21</v>
      </c>
      <c r="M57" s="169">
        <f t="shared" si="128"/>
        <v>0</v>
      </c>
      <c r="N57" s="169">
        <v>0</v>
      </c>
      <c r="O57" s="169">
        <f t="shared" si="129"/>
        <v>0</v>
      </c>
      <c r="P57" s="169">
        <v>0</v>
      </c>
      <c r="Q57" s="169">
        <f t="shared" si="130"/>
        <v>0</v>
      </c>
      <c r="R57" s="169"/>
      <c r="S57" s="169"/>
      <c r="T57" s="170">
        <v>0</v>
      </c>
      <c r="U57" s="169">
        <f t="shared" si="131"/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97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47</v>
      </c>
      <c r="B58" s="184" t="s">
        <v>179</v>
      </c>
      <c r="C58" s="186" t="s">
        <v>178</v>
      </c>
      <c r="D58" s="188" t="s">
        <v>101</v>
      </c>
      <c r="E58" s="183">
        <v>8</v>
      </c>
      <c r="F58" s="187">
        <v>0</v>
      </c>
      <c r="G58" s="169">
        <f t="shared" si="97"/>
        <v>0</v>
      </c>
      <c r="H58" s="168">
        <v>0</v>
      </c>
      <c r="I58" s="169">
        <f t="shared" si="98"/>
        <v>0</v>
      </c>
      <c r="J58" s="168">
        <v>13</v>
      </c>
      <c r="K58" s="169">
        <f t="shared" si="99"/>
        <v>104</v>
      </c>
      <c r="L58" s="169">
        <v>21</v>
      </c>
      <c r="M58" s="169">
        <f t="shared" si="100"/>
        <v>0</v>
      </c>
      <c r="N58" s="169">
        <v>0</v>
      </c>
      <c r="O58" s="169">
        <f t="shared" si="101"/>
        <v>0</v>
      </c>
      <c r="P58" s="169">
        <v>0</v>
      </c>
      <c r="Q58" s="169">
        <f t="shared" si="102"/>
        <v>0</v>
      </c>
      <c r="R58" s="169"/>
      <c r="S58" s="169"/>
      <c r="T58" s="170">
        <v>0</v>
      </c>
      <c r="U58" s="169">
        <f t="shared" si="103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97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x14ac:dyDescent="0.2">
      <c r="A59" s="158" t="s">
        <v>85</v>
      </c>
      <c r="B59" s="158" t="s">
        <v>145</v>
      </c>
      <c r="C59" s="179" t="s">
        <v>146</v>
      </c>
      <c r="D59" s="163"/>
      <c r="E59" s="165"/>
      <c r="F59" s="171"/>
      <c r="G59" s="171">
        <f>SUMIF(AG60:AG68,"&lt;&gt;NOR",G60:G68)</f>
        <v>0</v>
      </c>
      <c r="H59" s="171"/>
      <c r="I59" s="171">
        <f>SUM(I60:I68)</f>
        <v>0</v>
      </c>
      <c r="J59" s="171"/>
      <c r="K59" s="171">
        <f>SUM(K60:K68)</f>
        <v>32840</v>
      </c>
      <c r="L59" s="171"/>
      <c r="M59" s="171">
        <f>SUM(M60:M68)</f>
        <v>0</v>
      </c>
      <c r="N59" s="171"/>
      <c r="O59" s="171">
        <f>SUM(O60:O68)</f>
        <v>0</v>
      </c>
      <c r="P59" s="171"/>
      <c r="Q59" s="171">
        <f>SUM(Q60:Q68)</f>
        <v>0</v>
      </c>
      <c r="R59" s="171"/>
      <c r="S59" s="171"/>
      <c r="T59" s="172"/>
      <c r="U59" s="171">
        <f>SUM(U60:U68)</f>
        <v>0</v>
      </c>
      <c r="AG59" t="s">
        <v>86</v>
      </c>
    </row>
    <row r="60" spans="1:60" outlineLevel="1" x14ac:dyDescent="0.2">
      <c r="A60" s="152">
        <v>48</v>
      </c>
      <c r="B60" s="152" t="s">
        <v>147</v>
      </c>
      <c r="C60" s="178" t="s">
        <v>218</v>
      </c>
      <c r="D60" s="188" t="s">
        <v>105</v>
      </c>
      <c r="E60" s="183">
        <v>8</v>
      </c>
      <c r="F60" s="187">
        <v>0</v>
      </c>
      <c r="G60" s="169">
        <f t="shared" ref="G60:G63" si="139">ROUND(E60*F60,2)</f>
        <v>0</v>
      </c>
      <c r="H60" s="168">
        <v>0</v>
      </c>
      <c r="I60" s="169">
        <f t="shared" ref="I60:I63" si="140">ROUND(E60*H60,2)</f>
        <v>0</v>
      </c>
      <c r="J60" s="168">
        <v>280</v>
      </c>
      <c r="K60" s="169">
        <f t="shared" ref="K60:K63" si="141">ROUND(E60*J60,2)</f>
        <v>2240</v>
      </c>
      <c r="L60" s="169">
        <v>21</v>
      </c>
      <c r="M60" s="169">
        <f t="shared" ref="M60:M63" si="142">G60*(1+L60/100)</f>
        <v>0</v>
      </c>
      <c r="N60" s="169">
        <v>0</v>
      </c>
      <c r="O60" s="169">
        <f t="shared" ref="O60:O63" si="143">ROUND(E60*N60,2)</f>
        <v>0</v>
      </c>
      <c r="P60" s="169">
        <v>0</v>
      </c>
      <c r="Q60" s="169">
        <f t="shared" ref="Q60:Q63" si="144">ROUND(E60*P60,2)</f>
        <v>0</v>
      </c>
      <c r="R60" s="169"/>
      <c r="S60" s="169"/>
      <c r="T60" s="170">
        <v>0</v>
      </c>
      <c r="U60" s="169">
        <f t="shared" ref="U60:U63" si="145">ROUND(E60*T60,2)</f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102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49</v>
      </c>
      <c r="B61" s="152" t="s">
        <v>148</v>
      </c>
      <c r="C61" s="178" t="s">
        <v>149</v>
      </c>
      <c r="D61" s="162" t="s">
        <v>101</v>
      </c>
      <c r="E61" s="183">
        <v>24</v>
      </c>
      <c r="F61" s="187">
        <v>0</v>
      </c>
      <c r="G61" s="169">
        <f t="shared" si="139"/>
        <v>0</v>
      </c>
      <c r="H61" s="168">
        <v>0</v>
      </c>
      <c r="I61" s="169">
        <f t="shared" si="140"/>
        <v>0</v>
      </c>
      <c r="J61" s="168">
        <v>600</v>
      </c>
      <c r="K61" s="169">
        <f t="shared" si="141"/>
        <v>14400</v>
      </c>
      <c r="L61" s="169">
        <v>21</v>
      </c>
      <c r="M61" s="169">
        <f t="shared" si="142"/>
        <v>0</v>
      </c>
      <c r="N61" s="169">
        <v>0</v>
      </c>
      <c r="O61" s="169">
        <f t="shared" si="143"/>
        <v>0</v>
      </c>
      <c r="P61" s="169">
        <v>0</v>
      </c>
      <c r="Q61" s="169">
        <f t="shared" si="144"/>
        <v>0</v>
      </c>
      <c r="R61" s="169"/>
      <c r="S61" s="169"/>
      <c r="T61" s="170">
        <v>0</v>
      </c>
      <c r="U61" s="169">
        <f t="shared" si="145"/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102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ht="22.5" outlineLevel="1" x14ac:dyDescent="0.2">
      <c r="A62" s="152">
        <v>50</v>
      </c>
      <c r="B62" s="184" t="s">
        <v>175</v>
      </c>
      <c r="C62" s="178" t="s">
        <v>219</v>
      </c>
      <c r="D62" s="162" t="s">
        <v>101</v>
      </c>
      <c r="E62" s="183">
        <v>4</v>
      </c>
      <c r="F62" s="187">
        <v>0</v>
      </c>
      <c r="G62" s="169">
        <f t="shared" si="139"/>
        <v>0</v>
      </c>
      <c r="H62" s="168">
        <v>0</v>
      </c>
      <c r="I62" s="169">
        <f t="shared" si="140"/>
        <v>0</v>
      </c>
      <c r="J62" s="168">
        <v>600</v>
      </c>
      <c r="K62" s="169">
        <f t="shared" si="141"/>
        <v>2400</v>
      </c>
      <c r="L62" s="169">
        <v>21</v>
      </c>
      <c r="M62" s="169">
        <f t="shared" si="142"/>
        <v>0</v>
      </c>
      <c r="N62" s="169">
        <v>0</v>
      </c>
      <c r="O62" s="169">
        <f t="shared" si="143"/>
        <v>0</v>
      </c>
      <c r="P62" s="169">
        <v>0</v>
      </c>
      <c r="Q62" s="169">
        <f t="shared" si="144"/>
        <v>0</v>
      </c>
      <c r="R62" s="169"/>
      <c r="S62" s="169"/>
      <c r="T62" s="170">
        <v>0</v>
      </c>
      <c r="U62" s="169">
        <f t="shared" si="145"/>
        <v>0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104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51</v>
      </c>
      <c r="B63" s="152" t="s">
        <v>150</v>
      </c>
      <c r="C63" s="178" t="s">
        <v>151</v>
      </c>
      <c r="D63" s="162" t="s">
        <v>101</v>
      </c>
      <c r="E63" s="183">
        <v>1</v>
      </c>
      <c r="F63" s="187">
        <v>0</v>
      </c>
      <c r="G63" s="169">
        <f t="shared" si="139"/>
        <v>0</v>
      </c>
      <c r="H63" s="168">
        <v>0</v>
      </c>
      <c r="I63" s="169">
        <f t="shared" si="140"/>
        <v>0</v>
      </c>
      <c r="J63" s="168">
        <v>600</v>
      </c>
      <c r="K63" s="169">
        <f t="shared" si="141"/>
        <v>600</v>
      </c>
      <c r="L63" s="169">
        <v>21</v>
      </c>
      <c r="M63" s="169">
        <f t="shared" si="142"/>
        <v>0</v>
      </c>
      <c r="N63" s="169">
        <v>0</v>
      </c>
      <c r="O63" s="169">
        <f t="shared" si="143"/>
        <v>0</v>
      </c>
      <c r="P63" s="169">
        <v>0</v>
      </c>
      <c r="Q63" s="169">
        <f t="shared" si="144"/>
        <v>0</v>
      </c>
      <c r="R63" s="169"/>
      <c r="S63" s="169"/>
      <c r="T63" s="170">
        <v>0</v>
      </c>
      <c r="U63" s="169">
        <f t="shared" si="145"/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104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52</v>
      </c>
      <c r="B64" s="152" t="s">
        <v>152</v>
      </c>
      <c r="C64" s="178" t="s">
        <v>153</v>
      </c>
      <c r="D64" s="162" t="s">
        <v>105</v>
      </c>
      <c r="E64" s="183">
        <v>8</v>
      </c>
      <c r="F64" s="187">
        <v>0</v>
      </c>
      <c r="G64" s="169">
        <f t="shared" ref="G64:G68" si="146">ROUND(E64*F64,2)</f>
        <v>0</v>
      </c>
      <c r="H64" s="168">
        <v>0</v>
      </c>
      <c r="I64" s="169">
        <f t="shared" ref="I64:I68" si="147">ROUND(E64*H64,2)</f>
        <v>0</v>
      </c>
      <c r="J64" s="168">
        <v>600</v>
      </c>
      <c r="K64" s="169">
        <f t="shared" ref="K64:K68" si="148">ROUND(E64*J64,2)</f>
        <v>4800</v>
      </c>
      <c r="L64" s="169">
        <v>21</v>
      </c>
      <c r="M64" s="169">
        <f t="shared" ref="M64:M68" si="149">G64*(1+L64/100)</f>
        <v>0</v>
      </c>
      <c r="N64" s="169">
        <v>0</v>
      </c>
      <c r="O64" s="169">
        <f t="shared" ref="O64:O68" si="150">ROUND(E64*N64,2)</f>
        <v>0</v>
      </c>
      <c r="P64" s="169">
        <v>0</v>
      </c>
      <c r="Q64" s="169">
        <f t="shared" ref="Q64:Q68" si="151">ROUND(E64*P64,2)</f>
        <v>0</v>
      </c>
      <c r="R64" s="169"/>
      <c r="S64" s="169"/>
      <c r="T64" s="170">
        <v>0</v>
      </c>
      <c r="U64" s="169">
        <f t="shared" ref="U64:U68" si="152">ROUND(E64*T64,2)</f>
        <v>0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/>
      <c r="AF64" s="151"/>
      <c r="AG64" s="151" t="s">
        <v>104</v>
      </c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53</v>
      </c>
      <c r="B65" s="152" t="s">
        <v>154</v>
      </c>
      <c r="C65" s="178" t="s">
        <v>155</v>
      </c>
      <c r="D65" s="162" t="s">
        <v>105</v>
      </c>
      <c r="E65" s="183">
        <v>8</v>
      </c>
      <c r="F65" s="187">
        <v>0</v>
      </c>
      <c r="G65" s="169">
        <f t="shared" si="146"/>
        <v>0</v>
      </c>
      <c r="H65" s="168">
        <v>0</v>
      </c>
      <c r="I65" s="169">
        <f t="shared" si="147"/>
        <v>0</v>
      </c>
      <c r="J65" s="168">
        <v>600</v>
      </c>
      <c r="K65" s="169">
        <f t="shared" si="148"/>
        <v>4800</v>
      </c>
      <c r="L65" s="169">
        <v>21</v>
      </c>
      <c r="M65" s="169">
        <f t="shared" si="149"/>
        <v>0</v>
      </c>
      <c r="N65" s="169">
        <v>0</v>
      </c>
      <c r="O65" s="169">
        <f t="shared" si="150"/>
        <v>0</v>
      </c>
      <c r="P65" s="169">
        <v>0</v>
      </c>
      <c r="Q65" s="169">
        <f t="shared" si="151"/>
        <v>0</v>
      </c>
      <c r="R65" s="169"/>
      <c r="S65" s="169"/>
      <c r="T65" s="170">
        <v>0</v>
      </c>
      <c r="U65" s="169">
        <f t="shared" si="152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104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54</v>
      </c>
      <c r="B66" s="152" t="s">
        <v>156</v>
      </c>
      <c r="C66" s="178" t="s">
        <v>220</v>
      </c>
      <c r="D66" s="188" t="s">
        <v>87</v>
      </c>
      <c r="E66" s="183">
        <v>2</v>
      </c>
      <c r="F66" s="187">
        <v>0</v>
      </c>
      <c r="G66" s="169">
        <f t="shared" si="146"/>
        <v>0</v>
      </c>
      <c r="H66" s="168">
        <v>0</v>
      </c>
      <c r="I66" s="169">
        <f t="shared" si="147"/>
        <v>0</v>
      </c>
      <c r="J66" s="168">
        <v>600</v>
      </c>
      <c r="K66" s="169">
        <f t="shared" si="148"/>
        <v>1200</v>
      </c>
      <c r="L66" s="169">
        <v>21</v>
      </c>
      <c r="M66" s="169">
        <f t="shared" si="149"/>
        <v>0</v>
      </c>
      <c r="N66" s="169">
        <v>0</v>
      </c>
      <c r="O66" s="169">
        <f t="shared" si="150"/>
        <v>0</v>
      </c>
      <c r="P66" s="169">
        <v>0</v>
      </c>
      <c r="Q66" s="169">
        <f t="shared" si="151"/>
        <v>0</v>
      </c>
      <c r="R66" s="169"/>
      <c r="S66" s="169"/>
      <c r="T66" s="170">
        <v>0</v>
      </c>
      <c r="U66" s="169">
        <f t="shared" si="152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104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55</v>
      </c>
      <c r="B67" s="152" t="s">
        <v>157</v>
      </c>
      <c r="C67" s="178" t="s">
        <v>158</v>
      </c>
      <c r="D67" s="162" t="s">
        <v>101</v>
      </c>
      <c r="E67" s="183">
        <v>2</v>
      </c>
      <c r="F67" s="187">
        <v>0</v>
      </c>
      <c r="G67" s="169">
        <f t="shared" si="146"/>
        <v>0</v>
      </c>
      <c r="H67" s="168">
        <v>0</v>
      </c>
      <c r="I67" s="169">
        <f t="shared" si="147"/>
        <v>0</v>
      </c>
      <c r="J67" s="168">
        <v>600</v>
      </c>
      <c r="K67" s="169">
        <f t="shared" si="148"/>
        <v>1200</v>
      </c>
      <c r="L67" s="169">
        <v>21</v>
      </c>
      <c r="M67" s="169">
        <f t="shared" si="149"/>
        <v>0</v>
      </c>
      <c r="N67" s="169">
        <v>0</v>
      </c>
      <c r="O67" s="169">
        <f t="shared" si="150"/>
        <v>0</v>
      </c>
      <c r="P67" s="169">
        <v>0</v>
      </c>
      <c r="Q67" s="169">
        <f t="shared" si="151"/>
        <v>0</v>
      </c>
      <c r="R67" s="169"/>
      <c r="S67" s="169"/>
      <c r="T67" s="170">
        <v>0</v>
      </c>
      <c r="U67" s="169">
        <f t="shared" si="152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104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2">
        <v>56</v>
      </c>
      <c r="B68" s="152" t="s">
        <v>159</v>
      </c>
      <c r="C68" s="178" t="s">
        <v>160</v>
      </c>
      <c r="D68" s="188" t="s">
        <v>101</v>
      </c>
      <c r="E68" s="183">
        <v>2</v>
      </c>
      <c r="F68" s="187">
        <v>0</v>
      </c>
      <c r="G68" s="169">
        <f t="shared" si="146"/>
        <v>0</v>
      </c>
      <c r="H68" s="168">
        <v>0</v>
      </c>
      <c r="I68" s="169">
        <f t="shared" si="147"/>
        <v>0</v>
      </c>
      <c r="J68" s="168">
        <v>600</v>
      </c>
      <c r="K68" s="169">
        <f t="shared" si="148"/>
        <v>1200</v>
      </c>
      <c r="L68" s="169">
        <v>21</v>
      </c>
      <c r="M68" s="169">
        <f t="shared" si="149"/>
        <v>0</v>
      </c>
      <c r="N68" s="169">
        <v>0</v>
      </c>
      <c r="O68" s="169">
        <f t="shared" si="150"/>
        <v>0</v>
      </c>
      <c r="P68" s="169">
        <v>0</v>
      </c>
      <c r="Q68" s="169">
        <f t="shared" si="151"/>
        <v>0</v>
      </c>
      <c r="R68" s="169"/>
      <c r="S68" s="169"/>
      <c r="T68" s="170">
        <v>0</v>
      </c>
      <c r="U68" s="169">
        <f t="shared" si="152"/>
        <v>0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104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58" t="s">
        <v>85</v>
      </c>
      <c r="B69" s="158" t="s">
        <v>161</v>
      </c>
      <c r="C69" s="185" t="s">
        <v>162</v>
      </c>
      <c r="D69" s="163"/>
      <c r="E69" s="165"/>
      <c r="F69" s="171"/>
      <c r="G69" s="171">
        <f>SUMIF(AG70:AG71,"&lt;&gt;NOR",G70:G71)</f>
        <v>0</v>
      </c>
      <c r="H69" s="171"/>
      <c r="I69" s="171">
        <f>SUM(I71:I71)</f>
        <v>0</v>
      </c>
      <c r="J69" s="171"/>
      <c r="K69" s="171">
        <f>SUM(K71:K71)</f>
        <v>0</v>
      </c>
      <c r="L69" s="171"/>
      <c r="M69" s="171">
        <f>SUM(M71:M71)</f>
        <v>0</v>
      </c>
      <c r="N69" s="171"/>
      <c r="O69" s="171">
        <f>SUM(O71:O71)</f>
        <v>0</v>
      </c>
      <c r="P69" s="171"/>
      <c r="Q69" s="171">
        <f>SUM(Q71:Q71)</f>
        <v>0</v>
      </c>
      <c r="R69" s="171"/>
      <c r="S69" s="171"/>
      <c r="T69" s="172"/>
      <c r="U69" s="171">
        <f>SUM(U71:U71)</f>
        <v>0</v>
      </c>
      <c r="AG69" t="s">
        <v>86</v>
      </c>
    </row>
    <row r="70" spans="1:60" outlineLevel="1" x14ac:dyDescent="0.2">
      <c r="A70" s="152">
        <v>57</v>
      </c>
      <c r="B70" s="152" t="s">
        <v>163</v>
      </c>
      <c r="C70" s="178" t="s">
        <v>164</v>
      </c>
      <c r="D70" s="162" t="s">
        <v>101</v>
      </c>
      <c r="E70" s="183">
        <v>6</v>
      </c>
      <c r="F70" s="187">
        <v>0</v>
      </c>
      <c r="G70" s="169">
        <f>ROUND(E70*F70,2)</f>
        <v>0</v>
      </c>
      <c r="H70" s="168">
        <v>0</v>
      </c>
      <c r="I70" s="169">
        <f>ROUND(E70*H70,2)</f>
        <v>0</v>
      </c>
      <c r="J70" s="168">
        <v>500</v>
      </c>
      <c r="K70" s="169">
        <f>ROUND(E70*J70,2)</f>
        <v>3000</v>
      </c>
      <c r="L70" s="169">
        <v>21</v>
      </c>
      <c r="M70" s="169">
        <f>G70*(1+L70/100)</f>
        <v>0</v>
      </c>
      <c r="N70" s="169">
        <v>0</v>
      </c>
      <c r="O70" s="169">
        <f>ROUND(E70*N70,2)</f>
        <v>0</v>
      </c>
      <c r="P70" s="169">
        <v>0</v>
      </c>
      <c r="Q70" s="169">
        <f>ROUND(E70*P70,2)</f>
        <v>0</v>
      </c>
      <c r="R70" s="169"/>
      <c r="S70" s="169"/>
      <c r="T70" s="170">
        <v>1.55</v>
      </c>
      <c r="U70" s="169">
        <f>ROUND(E70*T70,2)</f>
        <v>9.3000000000000007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97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58</v>
      </c>
      <c r="B71" s="152"/>
      <c r="C71" s="178"/>
      <c r="D71" s="162"/>
      <c r="E71" s="183"/>
      <c r="F71" s="187"/>
      <c r="G71" s="169"/>
      <c r="H71" s="168">
        <v>0</v>
      </c>
      <c r="I71" s="169">
        <f>ROUND(E71*H71,2)</f>
        <v>0</v>
      </c>
      <c r="J71" s="168">
        <v>500</v>
      </c>
      <c r="K71" s="169">
        <f>ROUND(E71*J71,2)</f>
        <v>0</v>
      </c>
      <c r="L71" s="169">
        <v>21</v>
      </c>
      <c r="M71" s="169">
        <f>G71*(1+L71/100)</f>
        <v>0</v>
      </c>
      <c r="N71" s="169">
        <v>0</v>
      </c>
      <c r="O71" s="169">
        <f>ROUND(E71*N71,2)</f>
        <v>0</v>
      </c>
      <c r="P71" s="169">
        <v>0</v>
      </c>
      <c r="Q71" s="169">
        <f>ROUND(E71*P71,2)</f>
        <v>0</v>
      </c>
      <c r="R71" s="169"/>
      <c r="S71" s="169"/>
      <c r="T71" s="170">
        <v>1.55</v>
      </c>
      <c r="U71" s="169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97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58" t="s">
        <v>85</v>
      </c>
      <c r="B72" s="158" t="s">
        <v>165</v>
      </c>
      <c r="C72" s="185" t="s">
        <v>166</v>
      </c>
      <c r="D72" s="163"/>
      <c r="E72" s="165"/>
      <c r="F72" s="171"/>
      <c r="G72" s="171">
        <f>SUMIF(AG73:AG76,"&lt;&gt;NOR",G73:G76)</f>
        <v>0</v>
      </c>
      <c r="H72" s="171"/>
      <c r="I72" s="171" t="e">
        <f>SUM(#REF!)</f>
        <v>#REF!</v>
      </c>
      <c r="J72" s="171"/>
      <c r="K72" s="171" t="e">
        <f>SUM(#REF!)</f>
        <v>#REF!</v>
      </c>
      <c r="L72" s="171"/>
      <c r="M72" s="171" t="e">
        <f>SUM(#REF!)</f>
        <v>#REF!</v>
      </c>
      <c r="N72" s="171"/>
      <c r="O72" s="171" t="e">
        <f>SUM(#REF!)</f>
        <v>#REF!</v>
      </c>
      <c r="P72" s="171"/>
      <c r="Q72" s="171" t="e">
        <f>SUM(#REF!)</f>
        <v>#REF!</v>
      </c>
      <c r="R72" s="171"/>
      <c r="S72" s="171"/>
      <c r="T72" s="172"/>
      <c r="U72" s="171" t="e">
        <f>SUM(#REF!)</f>
        <v>#REF!</v>
      </c>
      <c r="AG72" t="s">
        <v>86</v>
      </c>
    </row>
    <row r="73" spans="1:60" outlineLevel="1" x14ac:dyDescent="0.2">
      <c r="A73" s="152">
        <v>59</v>
      </c>
      <c r="B73" s="152" t="s">
        <v>167</v>
      </c>
      <c r="C73" s="178" t="s">
        <v>168</v>
      </c>
      <c r="D73" s="162" t="s">
        <v>103</v>
      </c>
      <c r="E73" s="183">
        <v>4</v>
      </c>
      <c r="F73" s="187">
        <v>0</v>
      </c>
      <c r="G73" s="169">
        <f>ROUND(E73*F73,2)</f>
        <v>0</v>
      </c>
      <c r="H73" s="168">
        <v>0</v>
      </c>
      <c r="I73" s="169">
        <f>ROUND(E73*H73,2)</f>
        <v>0</v>
      </c>
      <c r="J73" s="168">
        <v>600</v>
      </c>
      <c r="K73" s="169">
        <f>ROUND(E73*J73,2)</f>
        <v>2400</v>
      </c>
      <c r="L73" s="169">
        <v>21</v>
      </c>
      <c r="M73" s="169">
        <f>G73*(1+L73/100)</f>
        <v>0</v>
      </c>
      <c r="N73" s="169">
        <v>0</v>
      </c>
      <c r="O73" s="169">
        <f>ROUND(E73*N73,2)</f>
        <v>0</v>
      </c>
      <c r="P73" s="169">
        <v>0</v>
      </c>
      <c r="Q73" s="169">
        <f>ROUND(E73*P73,2)</f>
        <v>0</v>
      </c>
      <c r="R73" s="169"/>
      <c r="S73" s="169"/>
      <c r="T73" s="170">
        <v>0</v>
      </c>
      <c r="U73" s="169">
        <f>ROUND(E73*T73,2)</f>
        <v>0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104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60</v>
      </c>
      <c r="B74" s="184" t="s">
        <v>170</v>
      </c>
      <c r="C74" s="178" t="s">
        <v>169</v>
      </c>
      <c r="D74" s="162" t="s">
        <v>103</v>
      </c>
      <c r="E74" s="183">
        <v>5</v>
      </c>
      <c r="F74" s="187">
        <v>0</v>
      </c>
      <c r="G74" s="169">
        <f>ROUND(E74*F74,2)</f>
        <v>0</v>
      </c>
      <c r="H74" s="168">
        <v>0</v>
      </c>
      <c r="I74" s="169">
        <f>ROUND(E74*H74,2)</f>
        <v>0</v>
      </c>
      <c r="J74" s="168">
        <v>600</v>
      </c>
      <c r="K74" s="169">
        <f>ROUND(E74*J74,2)</f>
        <v>3000</v>
      </c>
      <c r="L74" s="169">
        <v>21</v>
      </c>
      <c r="M74" s="169">
        <f>G74*(1+L74/100)</f>
        <v>0</v>
      </c>
      <c r="N74" s="169">
        <v>0</v>
      </c>
      <c r="O74" s="169">
        <f>ROUND(E74*N74,2)</f>
        <v>0</v>
      </c>
      <c r="P74" s="169">
        <v>0</v>
      </c>
      <c r="Q74" s="169">
        <f>ROUND(E74*P74,2)</f>
        <v>0</v>
      </c>
      <c r="R74" s="169"/>
      <c r="S74" s="169"/>
      <c r="T74" s="170">
        <v>0</v>
      </c>
      <c r="U74" s="169">
        <f>ROUND(E74*T74,2)</f>
        <v>0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104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52">
        <v>61</v>
      </c>
      <c r="B75" s="184" t="s">
        <v>174</v>
      </c>
      <c r="C75" s="178" t="s">
        <v>171</v>
      </c>
      <c r="D75" s="162" t="s">
        <v>103</v>
      </c>
      <c r="E75" s="183">
        <v>4</v>
      </c>
      <c r="F75" s="187">
        <v>0</v>
      </c>
      <c r="G75" s="169">
        <f>ROUND(E75*F75,2)</f>
        <v>0</v>
      </c>
      <c r="H75" s="168">
        <v>0</v>
      </c>
      <c r="I75" s="169">
        <f>ROUND(E75*H75,2)</f>
        <v>0</v>
      </c>
      <c r="J75" s="168">
        <v>600</v>
      </c>
      <c r="K75" s="169">
        <f>ROUND(E75*J75,2)</f>
        <v>2400</v>
      </c>
      <c r="L75" s="169">
        <v>21</v>
      </c>
      <c r="M75" s="169">
        <f>G75*(1+L75/100)</f>
        <v>0</v>
      </c>
      <c r="N75" s="169">
        <v>0</v>
      </c>
      <c r="O75" s="169">
        <f>ROUND(E75*N75,2)</f>
        <v>0</v>
      </c>
      <c r="P75" s="169">
        <v>0</v>
      </c>
      <c r="Q75" s="169">
        <f>ROUND(E75*P75,2)</f>
        <v>0</v>
      </c>
      <c r="R75" s="169"/>
      <c r="S75" s="169"/>
      <c r="T75" s="170">
        <v>0</v>
      </c>
      <c r="U75" s="169">
        <f>ROUND(E75*T75,2)</f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104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52">
        <v>62</v>
      </c>
      <c r="B76" s="184" t="s">
        <v>172</v>
      </c>
      <c r="C76" s="178" t="s">
        <v>173</v>
      </c>
      <c r="D76" s="162" t="s">
        <v>103</v>
      </c>
      <c r="E76" s="183">
        <v>2</v>
      </c>
      <c r="F76" s="187">
        <v>0</v>
      </c>
      <c r="G76" s="169">
        <f>ROUND(E76*F76,2)</f>
        <v>0</v>
      </c>
      <c r="H76" s="168">
        <v>0</v>
      </c>
      <c r="I76" s="169">
        <f>ROUND(E76*H76,2)</f>
        <v>0</v>
      </c>
      <c r="J76" s="168">
        <v>600</v>
      </c>
      <c r="K76" s="169">
        <f>ROUND(E76*J76,2)</f>
        <v>1200</v>
      </c>
      <c r="L76" s="169">
        <v>21</v>
      </c>
      <c r="M76" s="169">
        <f>G76*(1+L76/100)</f>
        <v>0</v>
      </c>
      <c r="N76" s="169">
        <v>0</v>
      </c>
      <c r="O76" s="169">
        <f>ROUND(E76*N76,2)</f>
        <v>0</v>
      </c>
      <c r="P76" s="169">
        <v>0</v>
      </c>
      <c r="Q76" s="169">
        <f>ROUND(E76*P76,2)</f>
        <v>0</v>
      </c>
      <c r="R76" s="169"/>
      <c r="S76" s="169"/>
      <c r="T76" s="170">
        <v>0</v>
      </c>
      <c r="U76" s="169">
        <f>ROUND(E76*T76,2)</f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104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x14ac:dyDescent="0.2">
      <c r="A77" s="158" t="s">
        <v>85</v>
      </c>
      <c r="B77" s="158" t="s">
        <v>62</v>
      </c>
      <c r="C77" s="179" t="s">
        <v>30</v>
      </c>
      <c r="D77" s="163"/>
      <c r="E77" s="165"/>
      <c r="F77" s="171"/>
      <c r="G77" s="171">
        <f>SUMIF(AG78:AG78,"&lt;&gt;NOR",G78:G78)</f>
        <v>0</v>
      </c>
      <c r="H77" s="171"/>
      <c r="I77" s="171">
        <f>SUM(I78:I78)</f>
        <v>0</v>
      </c>
      <c r="J77" s="171"/>
      <c r="K77" s="171">
        <f>SUM(K78:K78)</f>
        <v>4320</v>
      </c>
      <c r="L77" s="171"/>
      <c r="M77" s="171">
        <f>SUM(M78:M78)</f>
        <v>0</v>
      </c>
      <c r="N77" s="171"/>
      <c r="O77" s="171">
        <f>SUM(O78:O78)</f>
        <v>0</v>
      </c>
      <c r="P77" s="171"/>
      <c r="Q77" s="171">
        <f>SUM(Q78:Q78)</f>
        <v>0</v>
      </c>
      <c r="R77" s="171"/>
      <c r="S77" s="171"/>
      <c r="T77" s="172"/>
      <c r="U77" s="171">
        <f>SUM(U78:U78)</f>
        <v>0</v>
      </c>
      <c r="AG77" t="s">
        <v>86</v>
      </c>
    </row>
    <row r="78" spans="1:60" outlineLevel="1" x14ac:dyDescent="0.2">
      <c r="A78" s="152">
        <v>63</v>
      </c>
      <c r="B78" s="152" t="s">
        <v>176</v>
      </c>
      <c r="C78" s="178" t="s">
        <v>177</v>
      </c>
      <c r="D78" s="188" t="s">
        <v>87</v>
      </c>
      <c r="E78" s="183">
        <v>1</v>
      </c>
      <c r="F78" s="187">
        <v>0</v>
      </c>
      <c r="G78" s="169">
        <f t="shared" ref="G78" si="153">ROUND(E78*F78,2)</f>
        <v>0</v>
      </c>
      <c r="H78" s="168">
        <v>0</v>
      </c>
      <c r="I78" s="169">
        <f t="shared" ref="I78" si="154">ROUND(E78*H78,2)</f>
        <v>0</v>
      </c>
      <c r="J78" s="168">
        <v>4320</v>
      </c>
      <c r="K78" s="169">
        <f t="shared" ref="K78" si="155">ROUND(E78*J78,2)</f>
        <v>4320</v>
      </c>
      <c r="L78" s="169">
        <v>21</v>
      </c>
      <c r="M78" s="169">
        <f t="shared" ref="M78" si="156">G78*(1+L78/100)</f>
        <v>0</v>
      </c>
      <c r="N78" s="169">
        <v>0</v>
      </c>
      <c r="O78" s="169">
        <f t="shared" ref="O78" si="157">ROUND(E78*N78,2)</f>
        <v>0</v>
      </c>
      <c r="P78" s="169">
        <v>0</v>
      </c>
      <c r="Q78" s="169">
        <f t="shared" ref="Q78" si="158">ROUND(E78*P78,2)</f>
        <v>0</v>
      </c>
      <c r="R78" s="169"/>
      <c r="S78" s="169"/>
      <c r="T78" s="170">
        <v>0</v>
      </c>
      <c r="U78" s="169">
        <f t="shared" ref="U78" si="159">ROUND(E78*T78,2)</f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97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58" t="s">
        <v>85</v>
      </c>
      <c r="B79" s="158" t="s">
        <v>61</v>
      </c>
      <c r="C79" s="179" t="s">
        <v>29</v>
      </c>
      <c r="D79" s="163"/>
      <c r="E79" s="165"/>
      <c r="F79" s="171"/>
      <c r="G79" s="171">
        <f>SUMIF(AG80:AG84,"&lt;&gt;NOR",G80:G84)</f>
        <v>0</v>
      </c>
      <c r="H79" s="171"/>
      <c r="I79" s="171">
        <f>SUM(I80:I84)</f>
        <v>0</v>
      </c>
      <c r="J79" s="171"/>
      <c r="K79" s="171">
        <f>SUM(K80:K84)</f>
        <v>2000</v>
      </c>
      <c r="L79" s="171"/>
      <c r="M79" s="171">
        <f>SUM(M80:M84)</f>
        <v>0</v>
      </c>
      <c r="N79" s="171"/>
      <c r="O79" s="171">
        <f>SUM(O80:O84)</f>
        <v>0</v>
      </c>
      <c r="P79" s="171"/>
      <c r="Q79" s="171">
        <f>SUM(Q80:Q84)</f>
        <v>0</v>
      </c>
      <c r="R79" s="171"/>
      <c r="S79" s="171"/>
      <c r="T79" s="172"/>
      <c r="U79" s="171">
        <f>SUM(U80:U84)</f>
        <v>5</v>
      </c>
      <c r="AG79" t="s">
        <v>86</v>
      </c>
    </row>
    <row r="80" spans="1:60" outlineLevel="1" x14ac:dyDescent="0.2">
      <c r="A80" s="152">
        <v>64</v>
      </c>
      <c r="B80" s="152" t="s">
        <v>180</v>
      </c>
      <c r="C80" s="178" t="s">
        <v>181</v>
      </c>
      <c r="D80" s="188" t="s">
        <v>87</v>
      </c>
      <c r="E80" s="183">
        <v>1</v>
      </c>
      <c r="F80" s="187">
        <v>0</v>
      </c>
      <c r="G80" s="169">
        <f t="shared" ref="G80:G82" si="160">ROUND(E80*F80,2)</f>
        <v>0</v>
      </c>
      <c r="H80" s="168">
        <v>0</v>
      </c>
      <c r="I80" s="169">
        <f t="shared" ref="I80:I82" si="161">ROUND(E80*H80,2)</f>
        <v>0</v>
      </c>
      <c r="J80" s="168">
        <v>400</v>
      </c>
      <c r="K80" s="169">
        <f t="shared" ref="K80:K82" si="162">ROUND(E80*J80,2)</f>
        <v>400</v>
      </c>
      <c r="L80" s="169">
        <v>21</v>
      </c>
      <c r="M80" s="169">
        <f t="shared" ref="M80:M82" si="163">G80*(1+L80/100)</f>
        <v>0</v>
      </c>
      <c r="N80" s="169">
        <v>0</v>
      </c>
      <c r="O80" s="169">
        <f t="shared" ref="O80:O82" si="164">ROUND(E80*N80,2)</f>
        <v>0</v>
      </c>
      <c r="P80" s="169">
        <v>0</v>
      </c>
      <c r="Q80" s="169">
        <f t="shared" ref="Q80:Q82" si="165">ROUND(E80*P80,2)</f>
        <v>0</v>
      </c>
      <c r="R80" s="169"/>
      <c r="S80" s="169"/>
      <c r="T80" s="170">
        <v>1</v>
      </c>
      <c r="U80" s="169">
        <f t="shared" ref="U80:U82" si="166">ROUND(E80*T80,2)</f>
        <v>1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104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65</v>
      </c>
      <c r="B81" s="152" t="s">
        <v>182</v>
      </c>
      <c r="C81" s="178" t="s">
        <v>183</v>
      </c>
      <c r="D81" s="162" t="s">
        <v>184</v>
      </c>
      <c r="E81" s="183">
        <v>1</v>
      </c>
      <c r="F81" s="187">
        <v>0</v>
      </c>
      <c r="G81" s="169">
        <f t="shared" si="160"/>
        <v>0</v>
      </c>
      <c r="H81" s="168">
        <v>0</v>
      </c>
      <c r="I81" s="169">
        <f t="shared" si="161"/>
        <v>0</v>
      </c>
      <c r="J81" s="168">
        <v>400</v>
      </c>
      <c r="K81" s="169">
        <f t="shared" si="162"/>
        <v>400</v>
      </c>
      <c r="L81" s="169">
        <v>21</v>
      </c>
      <c r="M81" s="169">
        <f t="shared" si="163"/>
        <v>0</v>
      </c>
      <c r="N81" s="169">
        <v>0</v>
      </c>
      <c r="O81" s="169">
        <f t="shared" si="164"/>
        <v>0</v>
      </c>
      <c r="P81" s="169">
        <v>0</v>
      </c>
      <c r="Q81" s="169">
        <f t="shared" si="165"/>
        <v>0</v>
      </c>
      <c r="R81" s="169"/>
      <c r="S81" s="169"/>
      <c r="T81" s="170">
        <v>1</v>
      </c>
      <c r="U81" s="169">
        <f t="shared" si="166"/>
        <v>1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104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>
        <v>66</v>
      </c>
      <c r="B82" s="152" t="s">
        <v>185</v>
      </c>
      <c r="C82" s="178" t="s">
        <v>186</v>
      </c>
      <c r="D82" s="162" t="s">
        <v>184</v>
      </c>
      <c r="E82" s="183">
        <v>1</v>
      </c>
      <c r="F82" s="187">
        <v>0</v>
      </c>
      <c r="G82" s="169">
        <f t="shared" si="160"/>
        <v>0</v>
      </c>
      <c r="H82" s="168">
        <v>0</v>
      </c>
      <c r="I82" s="169">
        <f t="shared" si="161"/>
        <v>0</v>
      </c>
      <c r="J82" s="168">
        <v>400</v>
      </c>
      <c r="K82" s="169">
        <f t="shared" si="162"/>
        <v>400</v>
      </c>
      <c r="L82" s="169">
        <v>21</v>
      </c>
      <c r="M82" s="169">
        <f t="shared" si="163"/>
        <v>0</v>
      </c>
      <c r="N82" s="169">
        <v>0</v>
      </c>
      <c r="O82" s="169">
        <f t="shared" si="164"/>
        <v>0</v>
      </c>
      <c r="P82" s="169">
        <v>0</v>
      </c>
      <c r="Q82" s="169">
        <f t="shared" si="165"/>
        <v>0</v>
      </c>
      <c r="R82" s="169"/>
      <c r="S82" s="169"/>
      <c r="T82" s="170">
        <v>1</v>
      </c>
      <c r="U82" s="169">
        <f t="shared" si="166"/>
        <v>1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104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67</v>
      </c>
      <c r="B83" s="152" t="s">
        <v>187</v>
      </c>
      <c r="C83" s="178" t="s">
        <v>188</v>
      </c>
      <c r="D83" s="188" t="s">
        <v>87</v>
      </c>
      <c r="E83" s="183">
        <v>1</v>
      </c>
      <c r="F83" s="187">
        <v>0</v>
      </c>
      <c r="G83" s="169">
        <f t="shared" ref="G83:G84" si="167">ROUND(E83*F83,2)</f>
        <v>0</v>
      </c>
      <c r="H83" s="168">
        <v>0</v>
      </c>
      <c r="I83" s="169">
        <f t="shared" ref="I83:I84" si="168">ROUND(E83*H83,2)</f>
        <v>0</v>
      </c>
      <c r="J83" s="168">
        <v>400</v>
      </c>
      <c r="K83" s="169">
        <f t="shared" ref="K83:K84" si="169">ROUND(E83*J83,2)</f>
        <v>400</v>
      </c>
      <c r="L83" s="169">
        <v>21</v>
      </c>
      <c r="M83" s="169">
        <f t="shared" ref="M83:M84" si="170">G83*(1+L83/100)</f>
        <v>0</v>
      </c>
      <c r="N83" s="169">
        <v>0</v>
      </c>
      <c r="O83" s="169">
        <f t="shared" ref="O83:O84" si="171">ROUND(E83*N83,2)</f>
        <v>0</v>
      </c>
      <c r="P83" s="169">
        <v>0</v>
      </c>
      <c r="Q83" s="169">
        <f t="shared" ref="Q83:Q84" si="172">ROUND(E83*P83,2)</f>
        <v>0</v>
      </c>
      <c r="R83" s="169"/>
      <c r="S83" s="169"/>
      <c r="T83" s="170">
        <v>1</v>
      </c>
      <c r="U83" s="169">
        <f t="shared" ref="U83:U84" si="173">ROUND(E83*T83,2)</f>
        <v>1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104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>
        <v>68</v>
      </c>
      <c r="B84" s="152" t="s">
        <v>189</v>
      </c>
      <c r="C84" s="178" t="s">
        <v>190</v>
      </c>
      <c r="D84" s="188" t="s">
        <v>87</v>
      </c>
      <c r="E84" s="183">
        <v>1</v>
      </c>
      <c r="F84" s="187">
        <v>0</v>
      </c>
      <c r="G84" s="169">
        <f t="shared" si="167"/>
        <v>0</v>
      </c>
      <c r="H84" s="168">
        <v>0</v>
      </c>
      <c r="I84" s="169">
        <f t="shared" si="168"/>
        <v>0</v>
      </c>
      <c r="J84" s="168">
        <v>400</v>
      </c>
      <c r="K84" s="169">
        <f t="shared" si="169"/>
        <v>400</v>
      </c>
      <c r="L84" s="169">
        <v>21</v>
      </c>
      <c r="M84" s="169">
        <f t="shared" si="170"/>
        <v>0</v>
      </c>
      <c r="N84" s="169">
        <v>0</v>
      </c>
      <c r="O84" s="169">
        <f t="shared" si="171"/>
        <v>0</v>
      </c>
      <c r="P84" s="169">
        <v>0</v>
      </c>
      <c r="Q84" s="169">
        <f t="shared" si="172"/>
        <v>0</v>
      </c>
      <c r="R84" s="169"/>
      <c r="S84" s="169"/>
      <c r="T84" s="170">
        <v>1</v>
      </c>
      <c r="U84" s="169">
        <f t="shared" si="173"/>
        <v>1</v>
      </c>
      <c r="V84" s="151"/>
      <c r="W84" s="15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104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x14ac:dyDescent="0.2">
      <c r="A85" s="4"/>
      <c r="B85" s="5" t="s">
        <v>111</v>
      </c>
      <c r="C85" s="180" t="s">
        <v>111</v>
      </c>
      <c r="D85" s="7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AE85">
        <v>15</v>
      </c>
      <c r="AF85">
        <v>21</v>
      </c>
    </row>
    <row r="86" spans="1:60" x14ac:dyDescent="0.2">
      <c r="A86" s="173"/>
      <c r="B86" s="174" t="s">
        <v>31</v>
      </c>
      <c r="C86" s="181" t="s">
        <v>111</v>
      </c>
      <c r="D86" s="175"/>
      <c r="E86" s="176"/>
      <c r="F86" s="176"/>
      <c r="G86" s="177">
        <f>G7+G11+G14+G16+G34+G59+G69+G72+G77+G79</f>
        <v>0</v>
      </c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AE86">
        <f>SUMIF(L7:L84,AE85,G7:G84)</f>
        <v>0</v>
      </c>
      <c r="AF86">
        <f>SUMIF(L7:L84,AF85,G7:G84)</f>
        <v>0</v>
      </c>
      <c r="AG86" t="s">
        <v>112</v>
      </c>
    </row>
    <row r="87" spans="1:60" x14ac:dyDescent="0.2">
      <c r="A87" s="4"/>
      <c r="B87" s="5" t="s">
        <v>111</v>
      </c>
      <c r="C87" s="180" t="s">
        <v>111</v>
      </c>
      <c r="D87" s="7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</row>
    <row r="88" spans="1:60" x14ac:dyDescent="0.2">
      <c r="A88" s="4"/>
      <c r="B88" s="5" t="s">
        <v>111</v>
      </c>
      <c r="C88" s="180" t="s">
        <v>111</v>
      </c>
      <c r="D88" s="7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</row>
    <row r="89" spans="1:60" x14ac:dyDescent="0.2">
      <c r="A89" s="258" t="s">
        <v>113</v>
      </c>
      <c r="B89" s="258"/>
      <c r="C89" s="259"/>
      <c r="D89" s="7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</row>
    <row r="90" spans="1:60" x14ac:dyDescent="0.2">
      <c r="A90" s="239"/>
      <c r="B90" s="240"/>
      <c r="C90" s="241"/>
      <c r="D90" s="240"/>
      <c r="E90" s="240"/>
      <c r="F90" s="240"/>
      <c r="G90" s="242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AG90" t="s">
        <v>114</v>
      </c>
    </row>
    <row r="91" spans="1:60" x14ac:dyDescent="0.2">
      <c r="A91" s="243"/>
      <c r="B91" s="244"/>
      <c r="C91" s="245"/>
      <c r="D91" s="244"/>
      <c r="E91" s="244"/>
      <c r="F91" s="244"/>
      <c r="G91" s="246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</row>
    <row r="92" spans="1:60" x14ac:dyDescent="0.2">
      <c r="A92" s="243"/>
      <c r="B92" s="244"/>
      <c r="C92" s="245"/>
      <c r="D92" s="244"/>
      <c r="E92" s="244"/>
      <c r="F92" s="244"/>
      <c r="G92" s="246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</row>
    <row r="93" spans="1:60" x14ac:dyDescent="0.2">
      <c r="A93" s="243"/>
      <c r="B93" s="244"/>
      <c r="C93" s="245"/>
      <c r="D93" s="244"/>
      <c r="E93" s="244"/>
      <c r="F93" s="244"/>
      <c r="G93" s="246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</row>
    <row r="94" spans="1:60" x14ac:dyDescent="0.2">
      <c r="A94" s="247"/>
      <c r="B94" s="248"/>
      <c r="C94" s="249"/>
      <c r="D94" s="248"/>
      <c r="E94" s="248"/>
      <c r="F94" s="248"/>
      <c r="G94" s="250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</row>
    <row r="95" spans="1:60" x14ac:dyDescent="0.2">
      <c r="A95" s="4"/>
      <c r="B95" s="5" t="s">
        <v>111</v>
      </c>
      <c r="C95" s="180" t="s">
        <v>111</v>
      </c>
      <c r="D95" s="7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</row>
    <row r="96" spans="1:60" x14ac:dyDescent="0.2">
      <c r="C96" s="182"/>
      <c r="D96" s="11"/>
      <c r="AG96" t="s">
        <v>115</v>
      </c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ESF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'ESF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SYNETT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Dohnal Radek</dc:creator>
  <cp:lastModifiedBy>Honza</cp:lastModifiedBy>
  <cp:lastPrinted>2014-02-28T09:52:57Z</cp:lastPrinted>
  <dcterms:created xsi:type="dcterms:W3CDTF">2009-04-08T07:15:50Z</dcterms:created>
  <dcterms:modified xsi:type="dcterms:W3CDTF">2024-04-17T08:22:02Z</dcterms:modified>
</cp:coreProperties>
</file>